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Ianuarie - Decembrie 2016" sheetId="3" r:id="rId1"/>
  </sheets>
  <calcPr calcId="125725"/>
</workbook>
</file>

<file path=xl/calcChain.xml><?xml version="1.0" encoding="utf-8"?>
<calcChain xmlns="http://schemas.openxmlformats.org/spreadsheetml/2006/main">
  <c r="R56" i="3"/>
  <c r="AC56"/>
  <c r="AA56"/>
  <c r="AB55"/>
  <c r="AB56"/>
  <c r="Z56"/>
  <c r="X56"/>
  <c r="Y55"/>
  <c r="Y56"/>
  <c r="W56"/>
  <c r="V56"/>
  <c r="T56"/>
  <c r="U55"/>
  <c r="U56" s="1"/>
  <c r="S56"/>
  <c r="Q55"/>
  <c r="Q56" s="1"/>
  <c r="P56"/>
  <c r="O56"/>
  <c r="M56"/>
  <c r="N56"/>
  <c r="L56"/>
  <c r="K56"/>
  <c r="F56"/>
  <c r="H56"/>
  <c r="J55"/>
  <c r="I56"/>
  <c r="G56"/>
  <c r="E56"/>
  <c r="D56"/>
  <c r="U29"/>
  <c r="M29" l="1"/>
  <c r="L29"/>
  <c r="K29"/>
  <c r="N29" l="1"/>
  <c r="F28" l="1"/>
  <c r="AB54" l="1"/>
  <c r="Y54"/>
  <c r="U54"/>
  <c r="Q54"/>
  <c r="C56"/>
  <c r="N54"/>
  <c r="F39"/>
  <c r="F40"/>
  <c r="F41"/>
  <c r="F42"/>
  <c r="F43"/>
  <c r="F44"/>
  <c r="F45"/>
  <c r="F46"/>
  <c r="F47"/>
  <c r="F48"/>
  <c r="F49"/>
  <c r="F50"/>
  <c r="F51"/>
  <c r="F52"/>
  <c r="F53"/>
  <c r="J53" s="1"/>
  <c r="F54"/>
  <c r="J54" s="1"/>
  <c r="AB53"/>
  <c r="Y53"/>
  <c r="U53"/>
  <c r="Q53"/>
  <c r="N53"/>
  <c r="AC29"/>
  <c r="AA29"/>
  <c r="X29"/>
  <c r="Y28"/>
  <c r="AB28" s="1"/>
  <c r="Y27"/>
  <c r="AB27" s="1"/>
  <c r="W29"/>
  <c r="V29"/>
  <c r="Q28"/>
  <c r="Q27"/>
  <c r="R27" s="1"/>
  <c r="N28"/>
  <c r="N27"/>
  <c r="T29"/>
  <c r="U28"/>
  <c r="U27"/>
  <c r="R28" l="1"/>
  <c r="R54"/>
  <c r="R53"/>
  <c r="J28"/>
  <c r="J27"/>
  <c r="F26"/>
  <c r="F27"/>
  <c r="I29"/>
  <c r="H29"/>
  <c r="G29"/>
  <c r="E29"/>
  <c r="D29"/>
  <c r="C29"/>
  <c r="F29" l="1"/>
  <c r="Y51"/>
  <c r="AB51" s="1"/>
  <c r="Y52"/>
  <c r="AB52" s="1"/>
  <c r="U51"/>
  <c r="U52"/>
  <c r="Q51" l="1"/>
  <c r="Q52"/>
  <c r="N51"/>
  <c r="N52"/>
  <c r="J52"/>
  <c r="U26"/>
  <c r="Q26"/>
  <c r="R26" s="1"/>
  <c r="N26"/>
  <c r="J26"/>
  <c r="X62"/>
  <c r="Y26"/>
  <c r="AB26" s="1"/>
  <c r="R51" l="1"/>
  <c r="J51"/>
  <c r="R52"/>
  <c r="Y24"/>
  <c r="AB24" s="1"/>
  <c r="Y25"/>
  <c r="AB25" s="1"/>
  <c r="Y23"/>
  <c r="AB23" s="1"/>
  <c r="U25"/>
  <c r="U24"/>
  <c r="U23"/>
  <c r="Q23"/>
  <c r="Q24"/>
  <c r="Q25"/>
  <c r="N24"/>
  <c r="R24" s="1"/>
  <c r="N25"/>
  <c r="R25" s="1"/>
  <c r="N23"/>
  <c r="R23" s="1"/>
  <c r="F25"/>
  <c r="J25" s="1"/>
  <c r="F24" l="1"/>
  <c r="J24" s="1"/>
  <c r="J23" l="1"/>
  <c r="F23"/>
  <c r="Y22"/>
  <c r="AB22" s="1"/>
  <c r="U22"/>
  <c r="Q22"/>
  <c r="N22"/>
  <c r="N21"/>
  <c r="F22"/>
  <c r="J22" s="1"/>
  <c r="AB50"/>
  <c r="Y50"/>
  <c r="Y48"/>
  <c r="AB48" s="1"/>
  <c r="U50"/>
  <c r="Q50"/>
  <c r="N50"/>
  <c r="R50" s="1"/>
  <c r="N48"/>
  <c r="J39"/>
  <c r="J47"/>
  <c r="J50"/>
  <c r="Y49"/>
  <c r="J49"/>
  <c r="R22" l="1"/>
  <c r="Y47"/>
  <c r="AB47" s="1"/>
  <c r="U47" l="1"/>
  <c r="U48"/>
  <c r="Q47" l="1"/>
  <c r="Q48"/>
  <c r="R48" s="1"/>
  <c r="N47"/>
  <c r="R47" l="1"/>
  <c r="J45"/>
  <c r="J46"/>
  <c r="J48"/>
  <c r="AC62" l="1"/>
  <c r="I62"/>
  <c r="L62"/>
  <c r="H62"/>
  <c r="Y46"/>
  <c r="AB46" s="1"/>
  <c r="U46"/>
  <c r="Q46"/>
  <c r="N46"/>
  <c r="R46" s="1"/>
  <c r="Y45"/>
  <c r="AB45" s="1"/>
  <c r="U45"/>
  <c r="Q45"/>
  <c r="N45"/>
  <c r="R45" s="1"/>
  <c r="Y44"/>
  <c r="AB44" s="1"/>
  <c r="U44"/>
  <c r="Q44"/>
  <c r="N44"/>
  <c r="R44" s="1"/>
  <c r="J44"/>
  <c r="Y43"/>
  <c r="AB43" s="1"/>
  <c r="U43"/>
  <c r="R43"/>
  <c r="Q43"/>
  <c r="N43"/>
  <c r="J43"/>
  <c r="Y42"/>
  <c r="AB42" s="1"/>
  <c r="U42"/>
  <c r="Q42"/>
  <c r="N42"/>
  <c r="R42" s="1"/>
  <c r="J42"/>
  <c r="Y41"/>
  <c r="AB41" s="1"/>
  <c r="U41"/>
  <c r="Q41"/>
  <c r="N41"/>
  <c r="J41"/>
  <c r="Y40"/>
  <c r="AB40" s="1"/>
  <c r="U40"/>
  <c r="R40"/>
  <c r="Q40"/>
  <c r="N40"/>
  <c r="J40"/>
  <c r="Y39"/>
  <c r="AB39" s="1"/>
  <c r="U39"/>
  <c r="Q39"/>
  <c r="N39"/>
  <c r="R39" s="1"/>
  <c r="Y38"/>
  <c r="AB38" s="1"/>
  <c r="U38"/>
  <c r="R38"/>
  <c r="Q38"/>
  <c r="N38"/>
  <c r="F38"/>
  <c r="J38" s="1"/>
  <c r="Y37"/>
  <c r="AB37" s="1"/>
  <c r="U37"/>
  <c r="Q37"/>
  <c r="N37"/>
  <c r="F37"/>
  <c r="J37" s="1"/>
  <c r="Y36"/>
  <c r="AB36" s="1"/>
  <c r="U36"/>
  <c r="S36"/>
  <c r="Q36"/>
  <c r="N36"/>
  <c r="F36"/>
  <c r="J36" s="1"/>
  <c r="Y35"/>
  <c r="U35"/>
  <c r="Q35"/>
  <c r="N35"/>
  <c r="F35"/>
  <c r="F62" s="1"/>
  <c r="AA62"/>
  <c r="V62"/>
  <c r="T62"/>
  <c r="O62"/>
  <c r="M62"/>
  <c r="G62"/>
  <c r="E62"/>
  <c r="D62"/>
  <c r="AB21"/>
  <c r="Y21"/>
  <c r="U21"/>
  <c r="Q21"/>
  <c r="R21" s="1"/>
  <c r="F21"/>
  <c r="J21" s="1"/>
  <c r="Y20"/>
  <c r="AB20" s="1"/>
  <c r="Q20"/>
  <c r="P20"/>
  <c r="P29" s="1"/>
  <c r="O20"/>
  <c r="O29" s="1"/>
  <c r="N20"/>
  <c r="J20"/>
  <c r="F20"/>
  <c r="Y19"/>
  <c r="AB19" s="1"/>
  <c r="U19"/>
  <c r="Q19"/>
  <c r="N19"/>
  <c r="J19"/>
  <c r="F19"/>
  <c r="Y18"/>
  <c r="AB18" s="1"/>
  <c r="U18"/>
  <c r="Q18"/>
  <c r="N18"/>
  <c r="J18"/>
  <c r="F18"/>
  <c r="Z17"/>
  <c r="Y17"/>
  <c r="U17"/>
  <c r="Q17"/>
  <c r="N17"/>
  <c r="F17"/>
  <c r="J17" s="1"/>
  <c r="AB16"/>
  <c r="Y16"/>
  <c r="U16"/>
  <c r="Q16"/>
  <c r="N16"/>
  <c r="R16" s="1"/>
  <c r="F16"/>
  <c r="J16" s="1"/>
  <c r="Y15"/>
  <c r="AB15" s="1"/>
  <c r="U15"/>
  <c r="Q15"/>
  <c r="N15"/>
  <c r="R15" s="1"/>
  <c r="F15"/>
  <c r="J15" s="1"/>
  <c r="AB14"/>
  <c r="Y14"/>
  <c r="U14"/>
  <c r="R14"/>
  <c r="Q14"/>
  <c r="N14"/>
  <c r="F14"/>
  <c r="J14" s="1"/>
  <c r="AB13"/>
  <c r="Y13"/>
  <c r="U13"/>
  <c r="R13"/>
  <c r="Q13"/>
  <c r="N13"/>
  <c r="F13"/>
  <c r="J13" s="1"/>
  <c r="AB12"/>
  <c r="Y12"/>
  <c r="U12"/>
  <c r="Q12"/>
  <c r="N12"/>
  <c r="R12" s="1"/>
  <c r="F12"/>
  <c r="J12" s="1"/>
  <c r="Y11"/>
  <c r="AB11" s="1"/>
  <c r="U11"/>
  <c r="Q11"/>
  <c r="N11"/>
  <c r="R11" s="1"/>
  <c r="F11"/>
  <c r="J11" s="1"/>
  <c r="Y10"/>
  <c r="AB10" s="1"/>
  <c r="U10"/>
  <c r="R10"/>
  <c r="Q10"/>
  <c r="N10"/>
  <c r="F10"/>
  <c r="J10" s="1"/>
  <c r="AB9"/>
  <c r="Y9"/>
  <c r="U9"/>
  <c r="R9"/>
  <c r="Q9"/>
  <c r="N9"/>
  <c r="F9"/>
  <c r="J9" s="1"/>
  <c r="AB8"/>
  <c r="Y8"/>
  <c r="U8"/>
  <c r="Q8"/>
  <c r="N8"/>
  <c r="R8" s="1"/>
  <c r="F8"/>
  <c r="J8" s="1"/>
  <c r="Y7"/>
  <c r="AB7" s="1"/>
  <c r="U7"/>
  <c r="Q7"/>
  <c r="N7"/>
  <c r="F7"/>
  <c r="J7" s="1"/>
  <c r="Y6"/>
  <c r="AB6" s="1"/>
  <c r="S6"/>
  <c r="Q6"/>
  <c r="N6"/>
  <c r="R6" s="1"/>
  <c r="J6"/>
  <c r="F6"/>
  <c r="U20" l="1"/>
  <c r="S29"/>
  <c r="R36"/>
  <c r="R17"/>
  <c r="R37"/>
  <c r="J29"/>
  <c r="R19"/>
  <c r="R7"/>
  <c r="AB17"/>
  <c r="R18"/>
  <c r="J35"/>
  <c r="J56" s="1"/>
  <c r="J62" s="1"/>
  <c r="Z29"/>
  <c r="Z62" s="1"/>
  <c r="Y29"/>
  <c r="Q29"/>
  <c r="C62"/>
  <c r="K62"/>
  <c r="R20"/>
  <c r="R41"/>
  <c r="P62"/>
  <c r="R35"/>
  <c r="W62"/>
  <c r="U6"/>
  <c r="AB35"/>
  <c r="AB29" l="1"/>
  <c r="AB62" s="1"/>
  <c r="Q62"/>
  <c r="R29"/>
  <c r="R62" s="1"/>
  <c r="Y62"/>
  <c r="N62"/>
  <c r="U62"/>
  <c r="S62"/>
</calcChain>
</file>

<file path=xl/sharedStrings.xml><?xml version="1.0" encoding="utf-8"?>
<sst xmlns="http://schemas.openxmlformats.org/spreadsheetml/2006/main" count="168" uniqueCount="91">
  <si>
    <t>Data alocarii</t>
  </si>
  <si>
    <t>FILA BUGET ALOCATA PE AN 2016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</si>
  <si>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</si>
  <si>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</si>
  <si>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</si>
  <si>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</si>
  <si>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</si>
  <si>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r>
      <t xml:space="preserve">Programul national de </t>
    </r>
    <r>
      <rPr>
        <b/>
        <sz val="8"/>
        <rFont val="Arial"/>
        <family val="2"/>
      </rPr>
      <t>BOLI ENDOCRINE</t>
    </r>
    <r>
      <rPr>
        <b/>
        <sz val="6"/>
        <rFont val="Arial"/>
        <family val="2"/>
      </rPr>
      <t>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</si>
  <si>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</si>
  <si>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</si>
  <si>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</si>
  <si>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</si>
  <si>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</si>
  <si>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</si>
  <si>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</si>
  <si>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</si>
  <si>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</si>
  <si>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</si>
  <si>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</si>
  <si>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</si>
  <si>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</si>
  <si>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</si>
  <si>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</si>
  <si>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~ osteoporoza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</si>
  <si>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</si>
  <si>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</si>
  <si>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</si>
  <si>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</si>
  <si>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</si>
  <si>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</si>
  <si>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</si>
  <si>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</si>
  <si>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</si>
  <si>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</si>
  <si>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</si>
  <si>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</si>
  <si>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</si>
  <si>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</si>
  <si>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</si>
  <si>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</si>
  <si>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30.12.2015</t>
  </si>
  <si>
    <t>18.02.2016</t>
  </si>
  <si>
    <t>TOTAL:</t>
  </si>
  <si>
    <t>Perioada</t>
  </si>
  <si>
    <t>~ cost volum-rezultat ~</t>
  </si>
  <si>
    <t xml:space="preserve">Ianuarie 2016 la 19.02.2016 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</si>
  <si>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</si>
  <si>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</si>
  <si>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art. 6 / 2015 la 11.03.2016</t>
  </si>
  <si>
    <t>17.03.2016</t>
  </si>
  <si>
    <t>Februarie 2016 la 21.03.2016</t>
  </si>
  <si>
    <t>Martie 2016 la 20.04.2016</t>
  </si>
  <si>
    <t>Aprilie 2016 la 19.05.2016</t>
  </si>
  <si>
    <t>31.03.2016</t>
  </si>
  <si>
    <t>FILA BUGET ALOCATA PE ANUL 2016</t>
  </si>
  <si>
    <t>CONSUM RAPORTAT PANA LA DATA DE 30.09.2016 PENTRU ANUL 2016</t>
  </si>
  <si>
    <t>Mai 2016 la 21.06.2016</t>
  </si>
  <si>
    <t>Iunie 2016 la 20.07.2016</t>
  </si>
  <si>
    <t>Iulie 2016 la 22.08.2016</t>
  </si>
  <si>
    <t>August 2016 la 20.09.2016</t>
  </si>
  <si>
    <t>06.04.2016</t>
  </si>
  <si>
    <t>12.04.2016</t>
  </si>
  <si>
    <t>13.05.2016</t>
  </si>
  <si>
    <t>23.06.2016</t>
  </si>
  <si>
    <t>30.06.2016</t>
  </si>
  <si>
    <t>12.07.2016</t>
  </si>
  <si>
    <t>10.08.2016</t>
  </si>
  <si>
    <t>22.08.2016</t>
  </si>
  <si>
    <t>09.09.2016</t>
  </si>
  <si>
    <t>13.09.2016</t>
  </si>
  <si>
    <t>21.09.2016</t>
  </si>
  <si>
    <t>Decembrie 2015, Ianuarie - Februarie 2016 la 14.07.2016</t>
  </si>
  <si>
    <t>Decembrie 2015, Ianuarie - Februarie - Martie 2016 la 17.08.2016</t>
  </si>
  <si>
    <t>Decembrie 2015, Ianuarie - Februarie - Martie - Aprilie 2016 la 20.09.2016</t>
  </si>
  <si>
    <t>13.10.2016</t>
  </si>
  <si>
    <t>Septembrie 2016 la 20.10.2016</t>
  </si>
  <si>
    <t>Decembrie 2015, Ianuarie - Februarie - Martie - Aprilie - Mai - Iunie 2016 la 18.10.2016</t>
  </si>
  <si>
    <t>Decembrie 2015, Ianuarie - Februarie - Martie - Aprilie - Mai - Iunie - Iulie 2016 la 15.11.2016</t>
  </si>
  <si>
    <t>Octombrie 2016 la 21.11.2016</t>
  </si>
  <si>
    <t>15.11.2016</t>
  </si>
  <si>
    <t>16.11.2016</t>
  </si>
  <si>
    <t>22.11.2016</t>
  </si>
  <si>
    <t>24.11.2016</t>
  </si>
  <si>
    <t>16.12.2016</t>
  </si>
  <si>
    <t>Noiembrie 2016 la 19.12.2016</t>
  </si>
  <si>
    <t>Decembrie 2015, Ianuarie - Februarie - Martie - Aprilie - Mai - Iunie - Iulie 2016 la 20.12.2016</t>
  </si>
  <si>
    <t>21.12.2016</t>
  </si>
  <si>
    <t>Februarie - Martie - Aprilie - Mai - Iunie - Iulie - August 2016 la 10.01.2017</t>
  </si>
  <si>
    <t>Decembrie 2016 la 19.01.2017</t>
  </si>
  <si>
    <t>30.12.2016</t>
  </si>
  <si>
    <t>Februarie - Martie - Aprilie - Mai - Iunie - Iulie - August 2016 la 13.02.2017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</si>
</sst>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7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5" fillId="0" borderId="0" applyFill="0" applyBorder="0" applyAlignment="0" applyProtection="0"/>
    <xf numFmtId="0" fontId="16" fillId="0" borderId="0"/>
  </cellStyleXfs>
  <cellXfs count="15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2" xfId="0" applyNumberFormat="1" applyFont="1" applyFill="1" applyBorder="1" applyAlignment="1">
      <alignment horizontal="right" vertical="center" shrinkToFit="1"/>
    </xf>
    <xf numFmtId="4" fontId="2" fillId="7" borderId="48" xfId="0" applyNumberFormat="1" applyFont="1" applyFill="1" applyBorder="1" applyAlignment="1">
      <alignment vertical="center" shrinkToFit="1"/>
    </xf>
    <xf numFmtId="4" fontId="2" fillId="7" borderId="50" xfId="0" applyNumberFormat="1" applyFont="1" applyFill="1" applyBorder="1" applyAlignment="1">
      <alignment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4" fontId="2" fillId="7" borderId="33" xfId="0" applyNumberFormat="1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0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4" borderId="5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right" vertical="center" shrinkToFit="1"/>
    </xf>
    <xf numFmtId="49" fontId="2" fillId="4" borderId="45" xfId="0" applyNumberFormat="1" applyFont="1" applyFill="1" applyBorder="1" applyAlignment="1">
      <alignment horizontal="center" vertical="center" wrapText="1"/>
    </xf>
    <xf numFmtId="4" fontId="2" fillId="7" borderId="53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7" borderId="55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vertical="center" shrinkToFit="1"/>
    </xf>
    <xf numFmtId="4" fontId="2" fillId="7" borderId="55" xfId="0" applyNumberFormat="1" applyFont="1" applyFill="1" applyBorder="1" applyAlignment="1">
      <alignment vertical="center" shrinkToFit="1"/>
    </xf>
    <xf numFmtId="49" fontId="2" fillId="8" borderId="33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right" vertical="center" shrinkToFit="1"/>
    </xf>
    <xf numFmtId="0" fontId="1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8" borderId="45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48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  <xf numFmtId="4" fontId="2" fillId="7" borderId="56" xfId="0" applyNumberFormat="1" applyFont="1" applyFill="1" applyBorder="1" applyAlignment="1">
      <alignment horizontal="right" vertical="center" shrinkToFi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5"/>
  <sheetViews>
    <sheetView tabSelected="1" topLeftCell="A52" zoomScale="90" zoomScaleNormal="90" workbookViewId="0">
      <pane xSplit="2" topLeftCell="C1" activePane="topRight" state="frozen"/>
      <selection pane="topRight" activeCell="Y55" sqref="Y55"/>
    </sheetView>
  </sheetViews>
  <sheetFormatPr defaultColWidth="1.28515625" defaultRowHeight="12" customHeight="1"/>
  <cols>
    <col min="1" max="1" width="1.28515625" style="37" customWidth="1"/>
    <col min="2" max="2" width="15.5703125" style="37" customWidth="1"/>
    <col min="3" max="3" width="10" style="37" customWidth="1"/>
    <col min="4" max="4" width="11.7109375" style="37" customWidth="1"/>
    <col min="5" max="5" width="10" style="37" customWidth="1"/>
    <col min="6" max="6" width="12.5703125" style="37" customWidth="1"/>
    <col min="7" max="7" width="12.7109375" style="37" customWidth="1"/>
    <col min="8" max="8" width="10.85546875" style="37" bestFit="1" customWidth="1"/>
    <col min="9" max="9" width="16.140625" style="37" customWidth="1"/>
    <col min="10" max="10" width="10.7109375" style="37" customWidth="1"/>
    <col min="11" max="11" width="14.7109375" style="37" customWidth="1"/>
    <col min="12" max="12" width="13.7109375" style="37" customWidth="1"/>
    <col min="13" max="14" width="12" style="37" customWidth="1"/>
    <col min="15" max="16" width="12.140625" style="37" customWidth="1"/>
    <col min="17" max="17" width="11.7109375" style="37" customWidth="1"/>
    <col min="18" max="18" width="10.7109375" style="37" customWidth="1"/>
    <col min="19" max="20" width="11.28515625" style="37" customWidth="1"/>
    <col min="21" max="21" width="10.5703125" style="37" customWidth="1"/>
    <col min="22" max="22" width="13.85546875" style="37" customWidth="1"/>
    <col min="23" max="28" width="10.7109375" style="37" customWidth="1"/>
    <col min="29" max="29" width="12.7109375" style="37" customWidth="1"/>
    <col min="30" max="30" width="1.85546875" style="37" bestFit="1" customWidth="1"/>
    <col min="31" max="16384" width="1.28515625" style="37"/>
  </cols>
  <sheetData>
    <row r="1" spans="1:29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8.75" thickBot="1">
      <c r="A2" s="3"/>
      <c r="B2" s="125" t="s">
        <v>0</v>
      </c>
      <c r="C2" s="128" t="s">
        <v>54</v>
      </c>
      <c r="D2" s="129"/>
      <c r="E2" s="129"/>
      <c r="F2" s="129"/>
      <c r="G2" s="129"/>
      <c r="H2" s="129"/>
      <c r="I2" s="129"/>
      <c r="J2" s="130"/>
      <c r="K2" s="128" t="s"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30"/>
    </row>
    <row r="3" spans="1:29" s="2" customFormat="1" ht="45" thickBot="1">
      <c r="A3" s="1"/>
      <c r="B3" s="126"/>
      <c r="C3" s="131" t="s">
        <v>2</v>
      </c>
      <c r="D3" s="132"/>
      <c r="E3" s="132"/>
      <c r="F3" s="132"/>
      <c r="G3" s="132"/>
      <c r="H3" s="132"/>
      <c r="I3" s="133"/>
      <c r="J3" s="134"/>
      <c r="K3" s="135" t="s">
        <v>3</v>
      </c>
      <c r="L3" s="136"/>
      <c r="M3" s="136"/>
      <c r="N3" s="136"/>
      <c r="O3" s="136"/>
      <c r="P3" s="136"/>
      <c r="Q3" s="136"/>
      <c r="R3" s="137"/>
      <c r="S3" s="138" t="s">
        <v>4</v>
      </c>
      <c r="T3" s="139"/>
      <c r="U3" s="140"/>
      <c r="V3" s="5" t="s">
        <v>5</v>
      </c>
      <c r="W3" s="141" t="s">
        <v>6</v>
      </c>
      <c r="X3" s="142"/>
      <c r="Y3" s="142"/>
      <c r="Z3" s="142"/>
      <c r="AA3" s="142"/>
      <c r="AB3" s="143"/>
      <c r="AC3" s="6" t="s">
        <v>7</v>
      </c>
    </row>
    <row r="4" spans="1:29" s="2" customFormat="1" ht="13.5" customHeight="1" thickBot="1">
      <c r="A4" s="1"/>
      <c r="B4" s="126"/>
      <c r="C4" s="115" t="s">
        <v>8</v>
      </c>
      <c r="D4" s="116"/>
      <c r="E4" s="116"/>
      <c r="F4" s="144"/>
      <c r="G4" s="145" t="s">
        <v>9</v>
      </c>
      <c r="H4" s="147" t="s">
        <v>10</v>
      </c>
      <c r="I4" s="119"/>
      <c r="J4" s="106" t="s">
        <v>11</v>
      </c>
      <c r="K4" s="115" t="s">
        <v>12</v>
      </c>
      <c r="L4" s="116"/>
      <c r="M4" s="116"/>
      <c r="N4" s="117"/>
      <c r="O4" s="118" t="s">
        <v>13</v>
      </c>
      <c r="P4" s="118"/>
      <c r="Q4" s="119"/>
      <c r="R4" s="120" t="s">
        <v>14</v>
      </c>
      <c r="S4" s="121" t="s">
        <v>15</v>
      </c>
      <c r="T4" s="123" t="s">
        <v>16</v>
      </c>
      <c r="U4" s="106" t="s">
        <v>17</v>
      </c>
      <c r="V4" s="108" t="s">
        <v>18</v>
      </c>
      <c r="W4" s="148" t="s">
        <v>19</v>
      </c>
      <c r="X4" s="110"/>
      <c r="Y4" s="110"/>
      <c r="Z4" s="111" t="s">
        <v>20</v>
      </c>
      <c r="AA4" s="104" t="s">
        <v>21</v>
      </c>
      <c r="AB4" s="150" t="s">
        <v>22</v>
      </c>
      <c r="AC4" s="104" t="s">
        <v>23</v>
      </c>
    </row>
    <row r="5" spans="1:29" s="2" customFormat="1" ht="50.25" thickBot="1">
      <c r="A5" s="1"/>
      <c r="B5" s="127"/>
      <c r="C5" s="7" t="s">
        <v>24</v>
      </c>
      <c r="D5" s="8" t="s">
        <v>25</v>
      </c>
      <c r="E5" s="9" t="s">
        <v>26</v>
      </c>
      <c r="F5" s="10" t="s">
        <v>27</v>
      </c>
      <c r="G5" s="146"/>
      <c r="H5" s="7" t="s">
        <v>28</v>
      </c>
      <c r="I5" s="11" t="s">
        <v>29</v>
      </c>
      <c r="J5" s="155"/>
      <c r="K5" s="12" t="s">
        <v>30</v>
      </c>
      <c r="L5" s="13" t="s">
        <v>31</v>
      </c>
      <c r="M5" s="13" t="s">
        <v>32</v>
      </c>
      <c r="N5" s="10" t="s">
        <v>33</v>
      </c>
      <c r="O5" s="14" t="s">
        <v>34</v>
      </c>
      <c r="P5" s="15" t="s">
        <v>35</v>
      </c>
      <c r="Q5" s="16" t="s">
        <v>36</v>
      </c>
      <c r="R5" s="155"/>
      <c r="S5" s="152"/>
      <c r="T5" s="153"/>
      <c r="U5" s="151"/>
      <c r="V5" s="109"/>
      <c r="W5" s="17" t="s">
        <v>37</v>
      </c>
      <c r="X5" s="17" t="s">
        <v>38</v>
      </c>
      <c r="Y5" s="18" t="s">
        <v>39</v>
      </c>
      <c r="Z5" s="112"/>
      <c r="AA5" s="105"/>
      <c r="AB5" s="114"/>
      <c r="AC5" s="105"/>
    </row>
    <row r="6" spans="1:29" ht="11.25">
      <c r="A6" s="19"/>
      <c r="B6" s="20" t="s">
        <v>40</v>
      </c>
      <c r="C6" s="21">
        <v>110371361.69999966</v>
      </c>
      <c r="D6" s="22">
        <v>56494198.600000001</v>
      </c>
      <c r="E6" s="22">
        <v>1975439.7</v>
      </c>
      <c r="F6" s="23">
        <f>C6+D6+E6</f>
        <v>168840999.99999964</v>
      </c>
      <c r="G6" s="24">
        <v>1784000.0000000049</v>
      </c>
      <c r="H6" s="25">
        <v>0</v>
      </c>
      <c r="I6" s="26">
        <v>0</v>
      </c>
      <c r="J6" s="27">
        <f>F6+G6+H6</f>
        <v>170624999.99999964</v>
      </c>
      <c r="K6" s="28">
        <v>33443121.89999995</v>
      </c>
      <c r="L6" s="29">
        <v>23936503.309999999</v>
      </c>
      <c r="M6" s="29">
        <v>52269954.789999999</v>
      </c>
      <c r="N6" s="30">
        <f>K6+L6+M6</f>
        <v>109649579.99999994</v>
      </c>
      <c r="O6" s="28">
        <v>12299809.999999952</v>
      </c>
      <c r="P6" s="29">
        <v>609570</v>
      </c>
      <c r="Q6" s="30">
        <f>O6+P6</f>
        <v>12909379.999999952</v>
      </c>
      <c r="R6" s="27">
        <f>N6+Q6</f>
        <v>122558959.9999999</v>
      </c>
      <c r="S6" s="21">
        <f>170000*1000</f>
        <v>170000000</v>
      </c>
      <c r="T6" s="23">
        <v>4504890</v>
      </c>
      <c r="U6" s="31">
        <f>SUM(S6:T6)</f>
        <v>174504890</v>
      </c>
      <c r="V6" s="32">
        <v>8701190</v>
      </c>
      <c r="W6" s="33">
        <v>276800</v>
      </c>
      <c r="X6" s="34">
        <v>1039599.9999999999</v>
      </c>
      <c r="Y6" s="42">
        <f>W6+X6</f>
        <v>1316400</v>
      </c>
      <c r="Z6" s="35">
        <v>266569.99999999953</v>
      </c>
      <c r="AA6" s="36">
        <v>39249.999999999964</v>
      </c>
      <c r="AB6" s="44">
        <f>Y6+Z6+AA6</f>
        <v>1622219.9999999995</v>
      </c>
      <c r="AC6" s="36">
        <v>1400000.000000003</v>
      </c>
    </row>
    <row r="7" spans="1:29" s="39" customFormat="1" ht="11.25">
      <c r="A7" s="38"/>
      <c r="B7" s="40" t="s">
        <v>41</v>
      </c>
      <c r="C7" s="41">
        <v>0</v>
      </c>
      <c r="D7" s="42">
        <v>0</v>
      </c>
      <c r="E7" s="42">
        <v>0</v>
      </c>
      <c r="F7" s="43">
        <f>C7+D7+E7</f>
        <v>0</v>
      </c>
      <c r="G7" s="44">
        <v>0</v>
      </c>
      <c r="H7" s="45">
        <v>106772260</v>
      </c>
      <c r="I7" s="46">
        <v>0</v>
      </c>
      <c r="J7" s="27">
        <f>F7+G7+H7</f>
        <v>106772260</v>
      </c>
      <c r="K7" s="45">
        <v>0</v>
      </c>
      <c r="L7" s="47">
        <v>0</v>
      </c>
      <c r="M7" s="47">
        <v>0</v>
      </c>
      <c r="N7" s="30">
        <f>K7+L7+M7</f>
        <v>0</v>
      </c>
      <c r="O7" s="45">
        <v>0</v>
      </c>
      <c r="P7" s="47">
        <v>0</v>
      </c>
      <c r="Q7" s="30">
        <f>O7+P7</f>
        <v>0</v>
      </c>
      <c r="R7" s="27">
        <f>N7+Q7</f>
        <v>0</v>
      </c>
      <c r="S7" s="41">
        <v>0</v>
      </c>
      <c r="T7" s="43">
        <v>2401970</v>
      </c>
      <c r="U7" s="32">
        <f>SUM(S7:T7)</f>
        <v>2401970</v>
      </c>
      <c r="V7" s="32">
        <v>0</v>
      </c>
      <c r="W7" s="41">
        <v>0</v>
      </c>
      <c r="X7" s="42">
        <v>0</v>
      </c>
      <c r="Y7" s="42">
        <f>W7+X7</f>
        <v>0</v>
      </c>
      <c r="Z7" s="44">
        <v>0</v>
      </c>
      <c r="AA7" s="32">
        <v>0</v>
      </c>
      <c r="AB7" s="44">
        <f>Y7+Z7+AA7</f>
        <v>0</v>
      </c>
      <c r="AC7" s="32">
        <v>0</v>
      </c>
    </row>
    <row r="8" spans="1:29" s="39" customFormat="1" ht="11.25">
      <c r="A8" s="38"/>
      <c r="B8" s="40" t="s">
        <v>49</v>
      </c>
      <c r="C8" s="41">
        <v>0</v>
      </c>
      <c r="D8" s="42">
        <v>0</v>
      </c>
      <c r="E8" s="42">
        <v>0</v>
      </c>
      <c r="F8" s="43">
        <f>C8+D8+E8</f>
        <v>0</v>
      </c>
      <c r="G8" s="44">
        <v>0</v>
      </c>
      <c r="H8" s="45">
        <v>66118380</v>
      </c>
      <c r="I8" s="46">
        <v>0</v>
      </c>
      <c r="J8" s="27">
        <f>F8+G8+H8</f>
        <v>66118380</v>
      </c>
      <c r="K8" s="45">
        <v>0</v>
      </c>
      <c r="L8" s="47">
        <v>0</v>
      </c>
      <c r="M8" s="47">
        <v>0</v>
      </c>
      <c r="N8" s="30">
        <f>K8+L8+M8</f>
        <v>0</v>
      </c>
      <c r="O8" s="45">
        <v>0</v>
      </c>
      <c r="P8" s="47">
        <v>0</v>
      </c>
      <c r="Q8" s="30">
        <f>O8+P8</f>
        <v>0</v>
      </c>
      <c r="R8" s="27">
        <f>N8+Q8</f>
        <v>0</v>
      </c>
      <c r="S8" s="41">
        <v>0</v>
      </c>
      <c r="T8" s="43">
        <v>3652600</v>
      </c>
      <c r="U8" s="31">
        <f>SUM(S8:T8)</f>
        <v>3652600</v>
      </c>
      <c r="V8" s="32">
        <v>0</v>
      </c>
      <c r="W8" s="41">
        <v>0</v>
      </c>
      <c r="X8" s="42">
        <v>0</v>
      </c>
      <c r="Y8" s="42">
        <f t="shared" ref="Y8:Y28" si="0">W8+X8</f>
        <v>0</v>
      </c>
      <c r="Z8" s="44">
        <v>0</v>
      </c>
      <c r="AA8" s="32">
        <v>0</v>
      </c>
      <c r="AB8" s="44">
        <f>Y8+Z8+AA8</f>
        <v>0</v>
      </c>
      <c r="AC8" s="32">
        <v>0</v>
      </c>
    </row>
    <row r="9" spans="1:29" s="39" customFormat="1" ht="11.25">
      <c r="A9" s="38"/>
      <c r="B9" s="40" t="s">
        <v>53</v>
      </c>
      <c r="C9" s="41">
        <v>79862842.558869332</v>
      </c>
      <c r="D9" s="42">
        <v>45302466.622030996</v>
      </c>
      <c r="E9" s="42">
        <v>1030690.81909963</v>
      </c>
      <c r="F9" s="43">
        <f>C9+D9+E9</f>
        <v>126195999.99999997</v>
      </c>
      <c r="G9" s="44">
        <v>1284999.9999999951</v>
      </c>
      <c r="H9" s="45">
        <v>0</v>
      </c>
      <c r="I9" s="46">
        <v>0</v>
      </c>
      <c r="J9" s="27">
        <f>F9+G9+H9</f>
        <v>127480999.99999997</v>
      </c>
      <c r="K9" s="45">
        <v>0</v>
      </c>
      <c r="L9" s="47">
        <v>0</v>
      </c>
      <c r="M9" s="47">
        <v>0</v>
      </c>
      <c r="N9" s="30">
        <f>K9+L9+M9</f>
        <v>0</v>
      </c>
      <c r="O9" s="45">
        <v>0</v>
      </c>
      <c r="P9" s="47">
        <v>0</v>
      </c>
      <c r="Q9" s="30">
        <f t="shared" ref="Q9:Q28" si="1">O9+P9</f>
        <v>0</v>
      </c>
      <c r="R9" s="27">
        <f>N9+Q9</f>
        <v>0</v>
      </c>
      <c r="S9" s="41">
        <v>0</v>
      </c>
      <c r="T9" s="43">
        <v>0</v>
      </c>
      <c r="U9" s="31">
        <f t="shared" ref="U9:U28" si="2">SUM(S9:T9)</f>
        <v>0</v>
      </c>
      <c r="V9" s="32">
        <v>0</v>
      </c>
      <c r="W9" s="41">
        <v>0</v>
      </c>
      <c r="X9" s="42">
        <v>0</v>
      </c>
      <c r="Y9" s="42">
        <f t="shared" si="0"/>
        <v>0</v>
      </c>
      <c r="Z9" s="44">
        <v>0</v>
      </c>
      <c r="AA9" s="32">
        <v>0</v>
      </c>
      <c r="AB9" s="44">
        <f t="shared" ref="AB9:AB28" si="3">Y9+Z9+AA9</f>
        <v>0</v>
      </c>
      <c r="AC9" s="32">
        <v>0</v>
      </c>
    </row>
    <row r="10" spans="1:29" s="39" customFormat="1" ht="11.25">
      <c r="A10" s="38"/>
      <c r="B10" s="40" t="s">
        <v>60</v>
      </c>
      <c r="C10" s="41">
        <v>0</v>
      </c>
      <c r="D10" s="42">
        <v>0</v>
      </c>
      <c r="E10" s="42">
        <v>0</v>
      </c>
      <c r="F10" s="43">
        <f t="shared" ref="F10:F28" si="4">C10+D10+E10</f>
        <v>0</v>
      </c>
      <c r="G10" s="44">
        <v>0</v>
      </c>
      <c r="H10" s="45">
        <v>0</v>
      </c>
      <c r="I10" s="46">
        <v>0</v>
      </c>
      <c r="J10" s="27">
        <f t="shared" ref="J10:J20" si="5">F10+G10+H10</f>
        <v>0</v>
      </c>
      <c r="K10" s="45">
        <v>0</v>
      </c>
      <c r="L10" s="47">
        <v>0</v>
      </c>
      <c r="M10" s="47">
        <v>0</v>
      </c>
      <c r="N10" s="30">
        <f t="shared" ref="N10:N28" si="6">K10+L10+M10</f>
        <v>0</v>
      </c>
      <c r="O10" s="45">
        <v>0</v>
      </c>
      <c r="P10" s="47">
        <v>0</v>
      </c>
      <c r="Q10" s="30">
        <f t="shared" si="1"/>
        <v>0</v>
      </c>
      <c r="R10" s="27">
        <f t="shared" ref="R10:R28" si="7">N10+Q10</f>
        <v>0</v>
      </c>
      <c r="S10" s="41">
        <v>0</v>
      </c>
      <c r="T10" s="43">
        <v>1936290</v>
      </c>
      <c r="U10" s="31">
        <f t="shared" si="2"/>
        <v>1936290</v>
      </c>
      <c r="V10" s="32">
        <v>0</v>
      </c>
      <c r="W10" s="41">
        <v>0</v>
      </c>
      <c r="X10" s="42">
        <v>0</v>
      </c>
      <c r="Y10" s="42">
        <f t="shared" si="0"/>
        <v>0</v>
      </c>
      <c r="Z10" s="44">
        <v>0</v>
      </c>
      <c r="AA10" s="32">
        <v>0</v>
      </c>
      <c r="AB10" s="44">
        <f t="shared" si="3"/>
        <v>0</v>
      </c>
      <c r="AC10" s="32">
        <v>0</v>
      </c>
    </row>
    <row r="11" spans="1:29" s="39" customFormat="1" ht="11.25">
      <c r="A11" s="38"/>
      <c r="B11" s="40" t="s">
        <v>61</v>
      </c>
      <c r="C11" s="41">
        <v>0</v>
      </c>
      <c r="D11" s="42">
        <v>0</v>
      </c>
      <c r="E11" s="42">
        <v>0</v>
      </c>
      <c r="F11" s="43">
        <f t="shared" si="4"/>
        <v>0</v>
      </c>
      <c r="G11" s="44">
        <v>0</v>
      </c>
      <c r="H11" s="45">
        <v>62321040</v>
      </c>
      <c r="I11" s="46">
        <v>0</v>
      </c>
      <c r="J11" s="27">
        <f t="shared" si="5"/>
        <v>62321040</v>
      </c>
      <c r="K11" s="45">
        <v>0</v>
      </c>
      <c r="L11" s="47">
        <v>0</v>
      </c>
      <c r="M11" s="47">
        <v>0</v>
      </c>
      <c r="N11" s="30">
        <f t="shared" si="6"/>
        <v>0</v>
      </c>
      <c r="O11" s="45">
        <v>0</v>
      </c>
      <c r="P11" s="47">
        <v>0</v>
      </c>
      <c r="Q11" s="30">
        <f t="shared" si="1"/>
        <v>0</v>
      </c>
      <c r="R11" s="27">
        <f t="shared" si="7"/>
        <v>0</v>
      </c>
      <c r="S11" s="41">
        <v>0</v>
      </c>
      <c r="T11" s="43">
        <v>0</v>
      </c>
      <c r="U11" s="31">
        <f t="shared" si="2"/>
        <v>0</v>
      </c>
      <c r="V11" s="32">
        <v>0</v>
      </c>
      <c r="W11" s="41">
        <v>0</v>
      </c>
      <c r="X11" s="42">
        <v>0</v>
      </c>
      <c r="Y11" s="42">
        <f t="shared" si="0"/>
        <v>0</v>
      </c>
      <c r="Z11" s="44">
        <v>0</v>
      </c>
      <c r="AA11" s="32">
        <v>0</v>
      </c>
      <c r="AB11" s="44">
        <f t="shared" si="3"/>
        <v>0</v>
      </c>
      <c r="AC11" s="32">
        <v>0</v>
      </c>
    </row>
    <row r="12" spans="1:29" s="39" customFormat="1" ht="11.25">
      <c r="A12" s="38"/>
      <c r="B12" s="40" t="s">
        <v>62</v>
      </c>
      <c r="C12" s="41">
        <v>0</v>
      </c>
      <c r="D12" s="42">
        <v>0</v>
      </c>
      <c r="E12" s="42">
        <v>0</v>
      </c>
      <c r="F12" s="43">
        <f t="shared" si="4"/>
        <v>0</v>
      </c>
      <c r="G12" s="44">
        <v>0</v>
      </c>
      <c r="H12" s="45">
        <v>55173110</v>
      </c>
      <c r="I12" s="46">
        <v>0</v>
      </c>
      <c r="J12" s="27">
        <f t="shared" si="5"/>
        <v>55173110</v>
      </c>
      <c r="K12" s="45">
        <v>0</v>
      </c>
      <c r="L12" s="47">
        <v>0</v>
      </c>
      <c r="M12" s="47">
        <v>0</v>
      </c>
      <c r="N12" s="30">
        <f t="shared" si="6"/>
        <v>0</v>
      </c>
      <c r="O12" s="45">
        <v>0</v>
      </c>
      <c r="P12" s="47">
        <v>0</v>
      </c>
      <c r="Q12" s="30">
        <f t="shared" si="1"/>
        <v>0</v>
      </c>
      <c r="R12" s="27">
        <f t="shared" si="7"/>
        <v>0</v>
      </c>
      <c r="S12" s="41">
        <v>0</v>
      </c>
      <c r="T12" s="43">
        <v>2854800</v>
      </c>
      <c r="U12" s="31">
        <f t="shared" si="2"/>
        <v>2854800</v>
      </c>
      <c r="V12" s="32">
        <v>0</v>
      </c>
      <c r="W12" s="41">
        <v>0</v>
      </c>
      <c r="X12" s="42">
        <v>0</v>
      </c>
      <c r="Y12" s="42">
        <f t="shared" si="0"/>
        <v>0</v>
      </c>
      <c r="Z12" s="44">
        <v>0</v>
      </c>
      <c r="AA12" s="32">
        <v>0</v>
      </c>
      <c r="AB12" s="44">
        <f t="shared" si="3"/>
        <v>0</v>
      </c>
      <c r="AC12" s="32">
        <v>0</v>
      </c>
    </row>
    <row r="13" spans="1:29" s="39" customFormat="1" ht="11.25">
      <c r="A13" s="38"/>
      <c r="B13" s="40" t="s">
        <v>63</v>
      </c>
      <c r="C13" s="41">
        <v>27440938.424316138</v>
      </c>
      <c r="D13" s="42">
        <v>16197345.047128558</v>
      </c>
      <c r="E13" s="42">
        <v>984216.52855537832</v>
      </c>
      <c r="F13" s="43">
        <f t="shared" si="4"/>
        <v>44622500.000000075</v>
      </c>
      <c r="G13" s="44">
        <v>285500</v>
      </c>
      <c r="H13" s="45">
        <v>52269260.000001013</v>
      </c>
      <c r="I13" s="46">
        <v>0</v>
      </c>
      <c r="J13" s="27">
        <f t="shared" si="5"/>
        <v>97177260.000001088</v>
      </c>
      <c r="K13" s="45">
        <v>0</v>
      </c>
      <c r="L13" s="47">
        <v>0</v>
      </c>
      <c r="M13" s="47">
        <v>0</v>
      </c>
      <c r="N13" s="30">
        <f t="shared" si="6"/>
        <v>0</v>
      </c>
      <c r="O13" s="45">
        <v>0</v>
      </c>
      <c r="P13" s="47">
        <v>0</v>
      </c>
      <c r="Q13" s="30">
        <f t="shared" si="1"/>
        <v>0</v>
      </c>
      <c r="R13" s="27">
        <f t="shared" si="7"/>
        <v>0</v>
      </c>
      <c r="S13" s="41">
        <v>0</v>
      </c>
      <c r="T13" s="43">
        <v>1882930</v>
      </c>
      <c r="U13" s="31">
        <f t="shared" si="2"/>
        <v>1882930</v>
      </c>
      <c r="V13" s="32">
        <v>0</v>
      </c>
      <c r="W13" s="41">
        <v>0</v>
      </c>
      <c r="X13" s="42">
        <v>0</v>
      </c>
      <c r="Y13" s="42">
        <f t="shared" si="0"/>
        <v>0</v>
      </c>
      <c r="Z13" s="44">
        <v>0</v>
      </c>
      <c r="AA13" s="32">
        <v>0</v>
      </c>
      <c r="AB13" s="44">
        <f t="shared" si="3"/>
        <v>0</v>
      </c>
      <c r="AC13" s="32">
        <v>0</v>
      </c>
    </row>
    <row r="14" spans="1:29" s="39" customFormat="1" ht="11.25">
      <c r="A14" s="38"/>
      <c r="B14" s="40" t="s">
        <v>64</v>
      </c>
      <c r="C14" s="41">
        <v>0</v>
      </c>
      <c r="D14" s="42">
        <v>0</v>
      </c>
      <c r="E14" s="42">
        <v>0</v>
      </c>
      <c r="F14" s="43">
        <f t="shared" si="4"/>
        <v>0</v>
      </c>
      <c r="G14" s="44">
        <v>0</v>
      </c>
      <c r="H14" s="45">
        <v>0</v>
      </c>
      <c r="I14" s="46">
        <v>0</v>
      </c>
      <c r="J14" s="27">
        <f t="shared" si="5"/>
        <v>0</v>
      </c>
      <c r="K14" s="45">
        <v>0</v>
      </c>
      <c r="L14" s="47">
        <v>0</v>
      </c>
      <c r="M14" s="47">
        <v>0</v>
      </c>
      <c r="N14" s="30">
        <f t="shared" si="6"/>
        <v>0</v>
      </c>
      <c r="O14" s="45">
        <v>0</v>
      </c>
      <c r="P14" s="47">
        <v>0</v>
      </c>
      <c r="Q14" s="30">
        <f t="shared" si="1"/>
        <v>0</v>
      </c>
      <c r="R14" s="27">
        <f t="shared" si="7"/>
        <v>0</v>
      </c>
      <c r="S14" s="41">
        <v>0</v>
      </c>
      <c r="T14" s="43">
        <v>3865890</v>
      </c>
      <c r="U14" s="31">
        <f t="shared" si="2"/>
        <v>3865890</v>
      </c>
      <c r="V14" s="32">
        <v>0</v>
      </c>
      <c r="W14" s="41">
        <v>0</v>
      </c>
      <c r="X14" s="42">
        <v>0</v>
      </c>
      <c r="Y14" s="42">
        <f t="shared" si="0"/>
        <v>0</v>
      </c>
      <c r="Z14" s="44">
        <v>0</v>
      </c>
      <c r="AA14" s="32">
        <v>0</v>
      </c>
      <c r="AB14" s="44">
        <f t="shared" si="3"/>
        <v>0</v>
      </c>
      <c r="AC14" s="32">
        <v>0</v>
      </c>
    </row>
    <row r="15" spans="1:29" s="39" customFormat="1" ht="11.25">
      <c r="A15" s="38"/>
      <c r="B15" s="40" t="s">
        <v>65</v>
      </c>
      <c r="C15" s="41">
        <v>141014582.80621964</v>
      </c>
      <c r="D15" s="42">
        <v>80680721.469808877</v>
      </c>
      <c r="E15" s="42">
        <v>1417195.7239717371</v>
      </c>
      <c r="F15" s="43">
        <f t="shared" si="4"/>
        <v>223112500.00000024</v>
      </c>
      <c r="G15" s="44">
        <v>1427499.9999999967</v>
      </c>
      <c r="H15" s="45">
        <v>25241139.999999166</v>
      </c>
      <c r="I15" s="46">
        <v>0</v>
      </c>
      <c r="J15" s="27">
        <f t="shared" si="5"/>
        <v>249781139.9999994</v>
      </c>
      <c r="K15" s="45">
        <v>0</v>
      </c>
      <c r="L15" s="47">
        <v>0</v>
      </c>
      <c r="M15" s="47">
        <v>0</v>
      </c>
      <c r="N15" s="30">
        <f t="shared" si="6"/>
        <v>0</v>
      </c>
      <c r="O15" s="45">
        <v>0</v>
      </c>
      <c r="P15" s="47">
        <v>0</v>
      </c>
      <c r="Q15" s="30">
        <f t="shared" si="1"/>
        <v>0</v>
      </c>
      <c r="R15" s="27">
        <f t="shared" si="7"/>
        <v>0</v>
      </c>
      <c r="S15" s="41">
        <v>0</v>
      </c>
      <c r="T15" s="43">
        <v>0</v>
      </c>
      <c r="U15" s="31">
        <f t="shared" si="2"/>
        <v>0</v>
      </c>
      <c r="V15" s="32">
        <v>0</v>
      </c>
      <c r="W15" s="41">
        <v>0</v>
      </c>
      <c r="X15" s="42">
        <v>0</v>
      </c>
      <c r="Y15" s="42">
        <f t="shared" si="0"/>
        <v>0</v>
      </c>
      <c r="Z15" s="44">
        <v>0</v>
      </c>
      <c r="AA15" s="32">
        <v>42680.000000000036</v>
      </c>
      <c r="AB15" s="44">
        <f t="shared" si="3"/>
        <v>42680.000000000036</v>
      </c>
      <c r="AC15" s="32">
        <v>0</v>
      </c>
    </row>
    <row r="16" spans="1:29" s="39" customFormat="1" ht="11.25">
      <c r="A16" s="38"/>
      <c r="B16" s="40" t="s">
        <v>66</v>
      </c>
      <c r="C16" s="48">
        <v>0</v>
      </c>
      <c r="D16" s="49">
        <v>0</v>
      </c>
      <c r="E16" s="49">
        <v>0</v>
      </c>
      <c r="F16" s="43">
        <f t="shared" si="4"/>
        <v>0</v>
      </c>
      <c r="G16" s="51">
        <v>0</v>
      </c>
      <c r="H16" s="52">
        <v>21443800</v>
      </c>
      <c r="I16" s="53">
        <v>0</v>
      </c>
      <c r="J16" s="27">
        <f t="shared" si="5"/>
        <v>21443800</v>
      </c>
      <c r="K16" s="52">
        <v>0</v>
      </c>
      <c r="L16" s="54">
        <v>0</v>
      </c>
      <c r="M16" s="54">
        <v>0</v>
      </c>
      <c r="N16" s="30">
        <f t="shared" si="6"/>
        <v>0</v>
      </c>
      <c r="O16" s="52">
        <v>0</v>
      </c>
      <c r="P16" s="54">
        <v>0</v>
      </c>
      <c r="Q16" s="30">
        <f t="shared" si="1"/>
        <v>0</v>
      </c>
      <c r="R16" s="27">
        <f t="shared" si="7"/>
        <v>0</v>
      </c>
      <c r="S16" s="48">
        <v>0</v>
      </c>
      <c r="T16" s="50">
        <v>2390760</v>
      </c>
      <c r="U16" s="31">
        <f t="shared" si="2"/>
        <v>2390760</v>
      </c>
      <c r="V16" s="32">
        <v>0</v>
      </c>
      <c r="W16" s="48">
        <v>0</v>
      </c>
      <c r="X16" s="49">
        <v>0</v>
      </c>
      <c r="Y16" s="42">
        <f t="shared" si="0"/>
        <v>0</v>
      </c>
      <c r="Z16" s="51">
        <v>0</v>
      </c>
      <c r="AA16" s="55">
        <v>0</v>
      </c>
      <c r="AB16" s="44">
        <f t="shared" si="3"/>
        <v>0</v>
      </c>
      <c r="AC16" s="32">
        <v>0</v>
      </c>
    </row>
    <row r="17" spans="1:29" s="39" customFormat="1" ht="11.25">
      <c r="A17" s="38"/>
      <c r="B17" s="40" t="s">
        <v>67</v>
      </c>
      <c r="C17" s="48">
        <v>0</v>
      </c>
      <c r="D17" s="49">
        <v>0</v>
      </c>
      <c r="E17" s="49">
        <v>0</v>
      </c>
      <c r="F17" s="43">
        <f t="shared" si="4"/>
        <v>0</v>
      </c>
      <c r="G17" s="51">
        <v>0</v>
      </c>
      <c r="H17" s="51">
        <v>0</v>
      </c>
      <c r="I17" s="53">
        <v>0</v>
      </c>
      <c r="J17" s="27">
        <f t="shared" si="5"/>
        <v>0</v>
      </c>
      <c r="K17" s="52">
        <v>1614076.5344727524</v>
      </c>
      <c r="L17" s="54">
        <v>1084521.3413236924</v>
      </c>
      <c r="M17" s="54">
        <v>3058902.1242034808</v>
      </c>
      <c r="N17" s="30">
        <f t="shared" si="6"/>
        <v>5757499.9999999255</v>
      </c>
      <c r="O17" s="52">
        <v>0</v>
      </c>
      <c r="P17" s="54">
        <v>0</v>
      </c>
      <c r="Q17" s="30">
        <f t="shared" si="1"/>
        <v>0</v>
      </c>
      <c r="R17" s="27">
        <f>N17+Q17</f>
        <v>5757499.9999999255</v>
      </c>
      <c r="S17" s="48">
        <v>0</v>
      </c>
      <c r="T17" s="50">
        <v>0</v>
      </c>
      <c r="U17" s="31">
        <f t="shared" si="2"/>
        <v>0</v>
      </c>
      <c r="V17" s="32">
        <v>0</v>
      </c>
      <c r="W17" s="48">
        <v>43930</v>
      </c>
      <c r="X17" s="49">
        <v>0</v>
      </c>
      <c r="Y17" s="42">
        <f t="shared" si="0"/>
        <v>43930</v>
      </c>
      <c r="Z17" s="51">
        <f>240190-Z6</f>
        <v>-26379.999999999534</v>
      </c>
      <c r="AA17" s="55">
        <v>0</v>
      </c>
      <c r="AB17" s="44">
        <f t="shared" si="3"/>
        <v>17550.000000000466</v>
      </c>
      <c r="AC17" s="32">
        <v>0</v>
      </c>
    </row>
    <row r="18" spans="1:29" s="39" customFormat="1" ht="11.25">
      <c r="A18" s="38"/>
      <c r="B18" s="40" t="s">
        <v>68</v>
      </c>
      <c r="C18" s="48">
        <v>31425165.031889915</v>
      </c>
      <c r="D18" s="49">
        <v>17434951.26468876</v>
      </c>
      <c r="E18" s="49">
        <v>481883.70342120249</v>
      </c>
      <c r="F18" s="43">
        <f t="shared" si="4"/>
        <v>49341999.999999881</v>
      </c>
      <c r="G18" s="51">
        <v>0</v>
      </c>
      <c r="H18" s="51">
        <v>0</v>
      </c>
      <c r="I18" s="53">
        <v>0</v>
      </c>
      <c r="J18" s="27">
        <f t="shared" si="5"/>
        <v>49341999.999999881</v>
      </c>
      <c r="K18" s="52">
        <v>0</v>
      </c>
      <c r="L18" s="54">
        <v>0</v>
      </c>
      <c r="M18" s="54">
        <v>0</v>
      </c>
      <c r="N18" s="30">
        <f t="shared" si="6"/>
        <v>0</v>
      </c>
      <c r="O18" s="52">
        <v>0</v>
      </c>
      <c r="P18" s="54">
        <v>0</v>
      </c>
      <c r="Q18" s="30">
        <f t="shared" si="1"/>
        <v>0</v>
      </c>
      <c r="R18" s="27">
        <f t="shared" si="7"/>
        <v>0</v>
      </c>
      <c r="S18" s="48">
        <v>0</v>
      </c>
      <c r="T18" s="50">
        <v>4547080</v>
      </c>
      <c r="U18" s="31">
        <f t="shared" si="2"/>
        <v>4547080</v>
      </c>
      <c r="V18" s="32">
        <v>0</v>
      </c>
      <c r="W18" s="48">
        <v>0</v>
      </c>
      <c r="X18" s="49">
        <v>0</v>
      </c>
      <c r="Y18" s="42">
        <f t="shared" si="0"/>
        <v>0</v>
      </c>
      <c r="Z18" s="51">
        <v>0</v>
      </c>
      <c r="AA18" s="55">
        <v>45680</v>
      </c>
      <c r="AB18" s="44">
        <f t="shared" si="3"/>
        <v>45680</v>
      </c>
      <c r="AC18" s="32">
        <v>0</v>
      </c>
    </row>
    <row r="19" spans="1:29" s="39" customFormat="1" ht="11.25">
      <c r="A19" s="38"/>
      <c r="B19" s="40" t="s">
        <v>69</v>
      </c>
      <c r="C19" s="48">
        <v>0</v>
      </c>
      <c r="D19" s="49">
        <v>0</v>
      </c>
      <c r="E19" s="49">
        <v>0</v>
      </c>
      <c r="F19" s="43">
        <f t="shared" si="4"/>
        <v>0</v>
      </c>
      <c r="G19" s="51">
        <v>0</v>
      </c>
      <c r="H19" s="51">
        <v>52492640</v>
      </c>
      <c r="I19" s="53">
        <v>0</v>
      </c>
      <c r="J19" s="27">
        <f t="shared" si="5"/>
        <v>52492640</v>
      </c>
      <c r="K19" s="52">
        <v>0</v>
      </c>
      <c r="L19" s="54">
        <v>0</v>
      </c>
      <c r="M19" s="54">
        <v>0</v>
      </c>
      <c r="N19" s="30">
        <f t="shared" si="6"/>
        <v>0</v>
      </c>
      <c r="O19" s="52">
        <v>0</v>
      </c>
      <c r="P19" s="54">
        <v>0</v>
      </c>
      <c r="Q19" s="30">
        <f t="shared" si="1"/>
        <v>0</v>
      </c>
      <c r="R19" s="27">
        <f t="shared" si="7"/>
        <v>0</v>
      </c>
      <c r="S19" s="48">
        <v>0</v>
      </c>
      <c r="T19" s="50">
        <v>0</v>
      </c>
      <c r="U19" s="31">
        <f t="shared" si="2"/>
        <v>0</v>
      </c>
      <c r="V19" s="32">
        <v>0</v>
      </c>
      <c r="W19" s="48">
        <v>0</v>
      </c>
      <c r="X19" s="49">
        <v>0</v>
      </c>
      <c r="Y19" s="42">
        <f t="shared" si="0"/>
        <v>0</v>
      </c>
      <c r="Z19" s="51">
        <v>0</v>
      </c>
      <c r="AA19" s="55">
        <v>0</v>
      </c>
      <c r="AB19" s="44">
        <f t="shared" si="3"/>
        <v>0</v>
      </c>
      <c r="AC19" s="32">
        <v>0</v>
      </c>
    </row>
    <row r="20" spans="1:29" s="39" customFormat="1" ht="11.25">
      <c r="A20" s="38"/>
      <c r="B20" s="40" t="s">
        <v>70</v>
      </c>
      <c r="C20" s="48">
        <v>0</v>
      </c>
      <c r="D20" s="49">
        <v>0</v>
      </c>
      <c r="E20" s="48">
        <v>0</v>
      </c>
      <c r="F20" s="49">
        <f t="shared" si="4"/>
        <v>0</v>
      </c>
      <c r="G20" s="48">
        <v>0</v>
      </c>
      <c r="H20" s="49">
        <v>0</v>
      </c>
      <c r="I20" s="48">
        <v>0</v>
      </c>
      <c r="J20" s="49">
        <f t="shared" si="5"/>
        <v>0</v>
      </c>
      <c r="K20" s="48">
        <v>3068301.2583858967</v>
      </c>
      <c r="L20" s="49">
        <v>2356443.1305154748</v>
      </c>
      <c r="M20" s="48">
        <v>5234375.611098744</v>
      </c>
      <c r="N20" s="49">
        <f t="shared" si="6"/>
        <v>10659120.000000115</v>
      </c>
      <c r="O20" s="48">
        <f>14100129.9999067-O6</f>
        <v>1800319.9999067485</v>
      </c>
      <c r="P20" s="49">
        <f>692210.000007001-P6</f>
        <v>82640.000007000985</v>
      </c>
      <c r="Q20" s="48">
        <f t="shared" si="1"/>
        <v>1882959.9999137495</v>
      </c>
      <c r="R20" s="27">
        <f>N20+Q20</f>
        <v>12542079.999913866</v>
      </c>
      <c r="S20" s="48">
        <v>10517760</v>
      </c>
      <c r="T20" s="50">
        <v>0</v>
      </c>
      <c r="U20" s="31">
        <f t="shared" si="2"/>
        <v>10517760</v>
      </c>
      <c r="V20" s="32">
        <v>0</v>
      </c>
      <c r="W20" s="48">
        <v>28440</v>
      </c>
      <c r="X20" s="49">
        <v>0</v>
      </c>
      <c r="Y20" s="42">
        <f t="shared" si="0"/>
        <v>28440</v>
      </c>
      <c r="Z20" s="51">
        <v>0</v>
      </c>
      <c r="AA20" s="55">
        <v>0</v>
      </c>
      <c r="AB20" s="44">
        <f t="shared" si="3"/>
        <v>28440</v>
      </c>
      <c r="AC20" s="32">
        <v>18928.210000000196</v>
      </c>
    </row>
    <row r="21" spans="1:29" s="39" customFormat="1" ht="11.25">
      <c r="A21" s="38"/>
      <c r="B21" s="40" t="s">
        <v>74</v>
      </c>
      <c r="C21" s="48">
        <v>0</v>
      </c>
      <c r="D21" s="49">
        <v>0</v>
      </c>
      <c r="E21" s="48">
        <v>0</v>
      </c>
      <c r="F21" s="49">
        <f t="shared" si="4"/>
        <v>0</v>
      </c>
      <c r="G21" s="48">
        <v>0</v>
      </c>
      <c r="H21" s="49">
        <v>41848114.479999781</v>
      </c>
      <c r="I21" s="48">
        <v>0</v>
      </c>
      <c r="J21" s="49">
        <f t="shared" ref="J21:J28" si="8">F21+G21+H21</f>
        <v>41848114.479999781</v>
      </c>
      <c r="K21" s="48">
        <v>0</v>
      </c>
      <c r="L21" s="49">
        <v>0</v>
      </c>
      <c r="M21" s="48">
        <v>0</v>
      </c>
      <c r="N21" s="49">
        <f t="shared" si="6"/>
        <v>0</v>
      </c>
      <c r="O21" s="48">
        <v>0</v>
      </c>
      <c r="P21" s="49">
        <v>0</v>
      </c>
      <c r="Q21" s="48">
        <f t="shared" si="1"/>
        <v>0</v>
      </c>
      <c r="R21" s="27">
        <f t="shared" si="7"/>
        <v>0</v>
      </c>
      <c r="S21" s="48">
        <v>0</v>
      </c>
      <c r="T21" s="48">
        <v>0</v>
      </c>
      <c r="U21" s="48">
        <f t="shared" si="2"/>
        <v>0</v>
      </c>
      <c r="V21" s="48">
        <v>0</v>
      </c>
      <c r="W21" s="48">
        <v>0</v>
      </c>
      <c r="X21" s="48">
        <v>0</v>
      </c>
      <c r="Y21" s="48">
        <f t="shared" si="0"/>
        <v>0</v>
      </c>
      <c r="Z21" s="48">
        <v>0</v>
      </c>
      <c r="AA21" s="48">
        <v>0</v>
      </c>
      <c r="AB21" s="48">
        <f t="shared" si="3"/>
        <v>0</v>
      </c>
      <c r="AC21" s="48">
        <v>0</v>
      </c>
    </row>
    <row r="22" spans="1:29" s="39" customFormat="1" ht="11.25">
      <c r="A22" s="38"/>
      <c r="B22" s="40" t="s">
        <v>79</v>
      </c>
      <c r="C22" s="48">
        <v>0</v>
      </c>
      <c r="D22" s="49">
        <v>0</v>
      </c>
      <c r="E22" s="48">
        <v>0</v>
      </c>
      <c r="F22" s="49">
        <f t="shared" si="4"/>
        <v>0</v>
      </c>
      <c r="G22" s="48">
        <v>0</v>
      </c>
      <c r="H22" s="49">
        <v>0</v>
      </c>
      <c r="I22" s="48">
        <v>0</v>
      </c>
      <c r="J22" s="49">
        <f t="shared" si="8"/>
        <v>0</v>
      </c>
      <c r="K22" s="48">
        <v>0</v>
      </c>
      <c r="L22" s="49">
        <v>0</v>
      </c>
      <c r="M22" s="48">
        <v>0</v>
      </c>
      <c r="N22" s="49">
        <f t="shared" si="6"/>
        <v>0</v>
      </c>
      <c r="O22" s="48">
        <v>0</v>
      </c>
      <c r="P22" s="49">
        <v>0</v>
      </c>
      <c r="Q22" s="48">
        <f t="shared" si="1"/>
        <v>0</v>
      </c>
      <c r="R22" s="27">
        <f t="shared" si="7"/>
        <v>0</v>
      </c>
      <c r="S22" s="48">
        <v>0</v>
      </c>
      <c r="T22" s="48">
        <v>0</v>
      </c>
      <c r="U22" s="48">
        <f t="shared" si="2"/>
        <v>0</v>
      </c>
      <c r="V22" s="48">
        <v>0</v>
      </c>
      <c r="W22" s="48">
        <v>0</v>
      </c>
      <c r="X22" s="48">
        <v>0</v>
      </c>
      <c r="Y22" s="48">
        <f t="shared" si="0"/>
        <v>0</v>
      </c>
      <c r="Z22" s="48">
        <v>0</v>
      </c>
      <c r="AA22" s="48">
        <v>0</v>
      </c>
      <c r="AB22" s="48">
        <f t="shared" si="3"/>
        <v>0</v>
      </c>
      <c r="AC22" s="48">
        <v>0</v>
      </c>
    </row>
    <row r="23" spans="1:29" s="39" customFormat="1" ht="11.25">
      <c r="A23" s="38"/>
      <c r="B23" s="40" t="s">
        <v>80</v>
      </c>
      <c r="C23" s="48">
        <v>0</v>
      </c>
      <c r="D23" s="49">
        <v>0</v>
      </c>
      <c r="E23" s="48">
        <v>0</v>
      </c>
      <c r="F23" s="49">
        <f t="shared" si="4"/>
        <v>0</v>
      </c>
      <c r="G23" s="48">
        <v>0</v>
      </c>
      <c r="H23" s="49">
        <v>52638725.520000041</v>
      </c>
      <c r="I23" s="48">
        <v>0</v>
      </c>
      <c r="J23" s="49">
        <f t="shared" si="8"/>
        <v>52638725.520000041</v>
      </c>
      <c r="K23" s="48">
        <v>0</v>
      </c>
      <c r="L23" s="49">
        <v>0</v>
      </c>
      <c r="M23" s="48">
        <v>0</v>
      </c>
      <c r="N23" s="49">
        <f t="shared" si="6"/>
        <v>0</v>
      </c>
      <c r="O23" s="48">
        <v>0</v>
      </c>
      <c r="P23" s="49">
        <v>0</v>
      </c>
      <c r="Q23" s="48">
        <f t="shared" si="1"/>
        <v>0</v>
      </c>
      <c r="R23" s="27">
        <f t="shared" si="7"/>
        <v>0</v>
      </c>
      <c r="S23" s="48">
        <v>0</v>
      </c>
      <c r="T23" s="48">
        <v>0</v>
      </c>
      <c r="U23" s="48">
        <f t="shared" si="2"/>
        <v>0</v>
      </c>
      <c r="V23" s="48">
        <v>0</v>
      </c>
      <c r="W23" s="48">
        <v>0</v>
      </c>
      <c r="X23" s="48">
        <v>0</v>
      </c>
      <c r="Y23" s="48">
        <f t="shared" si="0"/>
        <v>0</v>
      </c>
      <c r="Z23" s="48">
        <v>0</v>
      </c>
      <c r="AA23" s="48">
        <v>0</v>
      </c>
      <c r="AB23" s="48">
        <f t="shared" si="3"/>
        <v>0</v>
      </c>
      <c r="AC23" s="48">
        <v>0</v>
      </c>
    </row>
    <row r="24" spans="1:29" s="39" customFormat="1" ht="11.25">
      <c r="A24" s="38"/>
      <c r="B24" s="40" t="s">
        <v>81</v>
      </c>
      <c r="C24" s="48">
        <v>0</v>
      </c>
      <c r="D24" s="49">
        <v>0</v>
      </c>
      <c r="E24" s="48">
        <v>0</v>
      </c>
      <c r="F24" s="49">
        <f t="shared" si="4"/>
        <v>0</v>
      </c>
      <c r="G24" s="48">
        <v>0</v>
      </c>
      <c r="H24" s="49">
        <v>0</v>
      </c>
      <c r="I24" s="48">
        <v>0</v>
      </c>
      <c r="J24" s="49">
        <f t="shared" si="8"/>
        <v>0</v>
      </c>
      <c r="K24" s="48">
        <v>0</v>
      </c>
      <c r="L24" s="48">
        <v>0</v>
      </c>
      <c r="M24" s="48">
        <v>0</v>
      </c>
      <c r="N24" s="49">
        <f t="shared" si="6"/>
        <v>0</v>
      </c>
      <c r="O24" s="48">
        <v>0</v>
      </c>
      <c r="P24" s="49">
        <v>0</v>
      </c>
      <c r="Q24" s="48">
        <f t="shared" si="1"/>
        <v>0</v>
      </c>
      <c r="R24" s="27">
        <f t="shared" si="7"/>
        <v>0</v>
      </c>
      <c r="S24" s="48">
        <v>1482240</v>
      </c>
      <c r="T24" s="48">
        <v>0</v>
      </c>
      <c r="U24" s="48">
        <f t="shared" si="2"/>
        <v>1482240</v>
      </c>
      <c r="V24" s="48">
        <v>-1068219.9999999609</v>
      </c>
      <c r="W24" s="48">
        <v>0</v>
      </c>
      <c r="X24" s="48">
        <v>0</v>
      </c>
      <c r="Y24" s="48">
        <f t="shared" si="0"/>
        <v>0</v>
      </c>
      <c r="Z24" s="48">
        <v>0</v>
      </c>
      <c r="AA24" s="48">
        <v>0</v>
      </c>
      <c r="AB24" s="48">
        <f t="shared" si="3"/>
        <v>0</v>
      </c>
      <c r="AC24" s="48">
        <v>0</v>
      </c>
    </row>
    <row r="25" spans="1:29" s="39" customFormat="1" ht="11.25">
      <c r="A25" s="38"/>
      <c r="B25" s="40" t="s">
        <v>82</v>
      </c>
      <c r="C25" s="48">
        <v>-1421167.4656759538</v>
      </c>
      <c r="D25" s="49">
        <v>-790742.67438271164</v>
      </c>
      <c r="E25" s="48">
        <v>-21689.859941334584</v>
      </c>
      <c r="F25" s="49">
        <f t="shared" si="4"/>
        <v>-2233600</v>
      </c>
      <c r="G25" s="48">
        <v>0</v>
      </c>
      <c r="H25" s="49">
        <v>0</v>
      </c>
      <c r="I25" s="48">
        <v>0</v>
      </c>
      <c r="J25" s="48">
        <f t="shared" si="8"/>
        <v>-2233600</v>
      </c>
      <c r="K25" s="49">
        <v>0</v>
      </c>
      <c r="L25" s="48">
        <v>0</v>
      </c>
      <c r="M25" s="49">
        <v>0</v>
      </c>
      <c r="N25" s="48">
        <f t="shared" si="6"/>
        <v>0</v>
      </c>
      <c r="O25" s="49">
        <v>0</v>
      </c>
      <c r="P25" s="48">
        <v>0</v>
      </c>
      <c r="Q25" s="48">
        <f t="shared" si="1"/>
        <v>0</v>
      </c>
      <c r="R25" s="49">
        <f t="shared" si="7"/>
        <v>0</v>
      </c>
      <c r="S25" s="48">
        <v>0</v>
      </c>
      <c r="T25" s="49">
        <v>0</v>
      </c>
      <c r="U25" s="48">
        <f t="shared" si="2"/>
        <v>0</v>
      </c>
      <c r="V25" s="49">
        <v>0</v>
      </c>
      <c r="W25" s="48">
        <v>0</v>
      </c>
      <c r="X25" s="48">
        <v>0</v>
      </c>
      <c r="Y25" s="49">
        <f t="shared" si="0"/>
        <v>0</v>
      </c>
      <c r="Z25" s="48">
        <v>0</v>
      </c>
      <c r="AA25" s="49">
        <v>0</v>
      </c>
      <c r="AB25" s="48">
        <f t="shared" si="3"/>
        <v>0</v>
      </c>
      <c r="AC25" s="49">
        <v>0</v>
      </c>
    </row>
    <row r="26" spans="1:29" s="39" customFormat="1" ht="11.25">
      <c r="A26" s="38"/>
      <c r="B26" s="40" t="s">
        <v>83</v>
      </c>
      <c r="C26" s="48">
        <v>0</v>
      </c>
      <c r="D26" s="48">
        <v>0</v>
      </c>
      <c r="E26" s="48">
        <v>0</v>
      </c>
      <c r="F26" s="49">
        <f t="shared" si="4"/>
        <v>0</v>
      </c>
      <c r="G26" s="48">
        <v>0</v>
      </c>
      <c r="H26" s="48">
        <v>0</v>
      </c>
      <c r="I26" s="48">
        <v>0</v>
      </c>
      <c r="J26" s="48">
        <f t="shared" si="8"/>
        <v>0</v>
      </c>
      <c r="K26" s="48">
        <v>0</v>
      </c>
      <c r="L26" s="48">
        <v>0</v>
      </c>
      <c r="M26" s="48">
        <v>0</v>
      </c>
      <c r="N26" s="48">
        <f t="shared" si="6"/>
        <v>0</v>
      </c>
      <c r="O26" s="48">
        <v>0</v>
      </c>
      <c r="P26" s="48">
        <v>0</v>
      </c>
      <c r="Q26" s="48">
        <f t="shared" si="1"/>
        <v>0</v>
      </c>
      <c r="R26" s="48">
        <f t="shared" si="7"/>
        <v>0</v>
      </c>
      <c r="S26" s="48">
        <v>0</v>
      </c>
      <c r="T26" s="48">
        <v>0</v>
      </c>
      <c r="U26" s="48">
        <f t="shared" si="2"/>
        <v>0</v>
      </c>
      <c r="V26" s="48">
        <v>0</v>
      </c>
      <c r="W26" s="48">
        <v>40000</v>
      </c>
      <c r="X26" s="48">
        <v>-19999.999999998254</v>
      </c>
      <c r="Y26" s="48">
        <f t="shared" si="0"/>
        <v>20000.000000001746</v>
      </c>
      <c r="Z26" s="48">
        <v>-19999.999999998254</v>
      </c>
      <c r="AA26" s="48">
        <v>0</v>
      </c>
      <c r="AB26" s="48">
        <f t="shared" si="3"/>
        <v>3.4924596548080444E-9</v>
      </c>
      <c r="AC26" s="48">
        <v>0</v>
      </c>
    </row>
    <row r="27" spans="1:29" s="39" customFormat="1" ht="11.25">
      <c r="A27" s="38"/>
      <c r="B27" s="40" t="s">
        <v>86</v>
      </c>
      <c r="C27" s="48">
        <v>2800239.4502079934</v>
      </c>
      <c r="D27" s="48">
        <v>1555034.935937833</v>
      </c>
      <c r="E27" s="48">
        <v>42725.613854174211</v>
      </c>
      <c r="F27" s="49">
        <f t="shared" si="4"/>
        <v>4398000.0000000009</v>
      </c>
      <c r="G27" s="48">
        <v>0</v>
      </c>
      <c r="H27" s="48">
        <v>0</v>
      </c>
      <c r="I27" s="48">
        <v>0</v>
      </c>
      <c r="J27" s="48">
        <f t="shared" si="8"/>
        <v>4398000.0000000009</v>
      </c>
      <c r="K27" s="48">
        <v>0</v>
      </c>
      <c r="L27" s="48">
        <v>0</v>
      </c>
      <c r="M27" s="48">
        <v>0</v>
      </c>
      <c r="N27" s="48">
        <f t="shared" si="6"/>
        <v>0</v>
      </c>
      <c r="O27" s="48">
        <v>0</v>
      </c>
      <c r="P27" s="48">
        <v>0</v>
      </c>
      <c r="Q27" s="48">
        <f t="shared" si="1"/>
        <v>0</v>
      </c>
      <c r="R27" s="48">
        <f t="shared" si="7"/>
        <v>0</v>
      </c>
      <c r="S27" s="48">
        <v>0</v>
      </c>
      <c r="T27" s="48">
        <v>0</v>
      </c>
      <c r="U27" s="48">
        <f t="shared" si="2"/>
        <v>0</v>
      </c>
      <c r="V27" s="48">
        <v>0</v>
      </c>
      <c r="W27" s="48">
        <v>0</v>
      </c>
      <c r="X27" s="48">
        <v>0</v>
      </c>
      <c r="Y27" s="48">
        <f t="shared" si="0"/>
        <v>0</v>
      </c>
      <c r="Z27" s="48">
        <v>0</v>
      </c>
      <c r="AA27" s="48">
        <v>0</v>
      </c>
      <c r="AB27" s="48">
        <f t="shared" si="3"/>
        <v>0</v>
      </c>
      <c r="AC27" s="48">
        <v>0</v>
      </c>
    </row>
    <row r="28" spans="1:29" s="39" customFormat="1" thickBot="1">
      <c r="A28" s="38"/>
      <c r="B28" s="40" t="s">
        <v>89</v>
      </c>
      <c r="C28" s="48">
        <v>-2122165.6558267502</v>
      </c>
      <c r="D28" s="48">
        <v>-1293900.24521232</v>
      </c>
      <c r="E28" s="48">
        <v>14156.971039211299</v>
      </c>
      <c r="F28" s="49">
        <f t="shared" si="4"/>
        <v>-3401908.9299998591</v>
      </c>
      <c r="G28" s="48">
        <v>-55127.699999997298</v>
      </c>
      <c r="H28" s="48">
        <v>0</v>
      </c>
      <c r="I28" s="48">
        <v>0</v>
      </c>
      <c r="J28" s="48">
        <f t="shared" si="8"/>
        <v>-3457036.6299998565</v>
      </c>
      <c r="K28" s="48">
        <v>-268309.09285859799</v>
      </c>
      <c r="L28" s="48">
        <v>-359447.64183916501</v>
      </c>
      <c r="M28" s="48">
        <v>-321933.78530222899</v>
      </c>
      <c r="N28" s="48">
        <f t="shared" si="6"/>
        <v>-949690.51999999199</v>
      </c>
      <c r="O28" s="48">
        <v>-971838.91990670201</v>
      </c>
      <c r="P28" s="48">
        <v>-28602.860007001</v>
      </c>
      <c r="Q28" s="48">
        <f t="shared" si="1"/>
        <v>-1000441.779913703</v>
      </c>
      <c r="R28" s="48">
        <f t="shared" si="7"/>
        <v>-1950132.2999136951</v>
      </c>
      <c r="S28" s="48">
        <v>2930100.7900000811</v>
      </c>
      <c r="T28" s="48">
        <v>-6553094.0099999998</v>
      </c>
      <c r="U28" s="48">
        <f t="shared" si="2"/>
        <v>-3622993.2199999187</v>
      </c>
      <c r="V28" s="48">
        <v>-154089.73000004</v>
      </c>
      <c r="W28" s="48">
        <v>-8354.4200000000401</v>
      </c>
      <c r="X28" s="48">
        <v>-11412.530000001399</v>
      </c>
      <c r="Y28" s="48">
        <f t="shared" si="0"/>
        <v>-19766.950000001438</v>
      </c>
      <c r="Z28" s="48">
        <v>-9194.9200000017008</v>
      </c>
      <c r="AA28" s="48">
        <v>0</v>
      </c>
      <c r="AB28" s="48">
        <f t="shared" si="3"/>
        <v>-28961.870000003139</v>
      </c>
      <c r="AC28" s="48">
        <v>0</v>
      </c>
    </row>
    <row r="29" spans="1:29" ht="13.5" customHeight="1" thickBot="1">
      <c r="A29" s="19"/>
      <c r="B29" s="56" t="s">
        <v>42</v>
      </c>
      <c r="C29" s="57">
        <f>SUM(C6:C28)</f>
        <v>389371796.85000002</v>
      </c>
      <c r="D29" s="58">
        <f>SUM(D6:D28)</f>
        <v>215580075.01999998</v>
      </c>
      <c r="E29" s="58">
        <f>SUM(E6:E28)</f>
        <v>5924619.1999999993</v>
      </c>
      <c r="F29" s="58">
        <f>SUM(C29:E29)</f>
        <v>610876491.07000005</v>
      </c>
      <c r="G29" s="58">
        <f t="shared" ref="G29:M29" si="9">SUM(G6:G28)</f>
        <v>4726872.2999999989</v>
      </c>
      <c r="H29" s="58">
        <f t="shared" si="9"/>
        <v>536318470</v>
      </c>
      <c r="I29" s="58">
        <f t="shared" si="9"/>
        <v>0</v>
      </c>
      <c r="J29" s="59">
        <f t="shared" si="9"/>
        <v>1151921833.3699999</v>
      </c>
      <c r="K29" s="60">
        <f t="shared" si="9"/>
        <v>37857190.600000001</v>
      </c>
      <c r="L29" s="61">
        <f t="shared" si="9"/>
        <v>27018020.140000001</v>
      </c>
      <c r="M29" s="61">
        <f t="shared" si="9"/>
        <v>60241298.739999995</v>
      </c>
      <c r="N29" s="61">
        <f>K29+L29+M29</f>
        <v>125116509.47999999</v>
      </c>
      <c r="O29" s="61">
        <f>SUM(O6:O28)</f>
        <v>13128291.079999998</v>
      </c>
      <c r="P29" s="61">
        <f>SUM(P6:P28)</f>
        <v>663607.14</v>
      </c>
      <c r="Q29" s="61">
        <f>P29+O29</f>
        <v>13791898.219999999</v>
      </c>
      <c r="R29" s="62">
        <f>Q29+N29</f>
        <v>138908407.69999999</v>
      </c>
      <c r="S29" s="57">
        <f>SUM(S7:S28)+S6</f>
        <v>184930100.79000008</v>
      </c>
      <c r="T29" s="58">
        <f>SUM(T6:T28)</f>
        <v>21484115.990000002</v>
      </c>
      <c r="U29" s="59">
        <f>S29+T29</f>
        <v>206414216.78000009</v>
      </c>
      <c r="V29" s="63">
        <f>SUM(V6:V28)</f>
        <v>7478880.2699999996</v>
      </c>
      <c r="W29" s="57">
        <f>SUM(W6:W28)</f>
        <v>380815.57999999996</v>
      </c>
      <c r="X29" s="58">
        <f>SUM(X6:X28)</f>
        <v>1008187.4700000002</v>
      </c>
      <c r="Y29" s="58">
        <f>W29+X29</f>
        <v>1389003.0500000003</v>
      </c>
      <c r="Z29" s="64">
        <f>SUM(Z6:Z28)</f>
        <v>210995.08000000005</v>
      </c>
      <c r="AA29" s="63">
        <f>SUM(AA6:AA28)</f>
        <v>127610</v>
      </c>
      <c r="AB29" s="65">
        <f>Y29+Z29+AA29</f>
        <v>1727608.1300000004</v>
      </c>
      <c r="AC29" s="63">
        <f>SUM(AC6:AC28)</f>
        <v>1418928.2100000032</v>
      </c>
    </row>
    <row r="30" spans="1:29" s="66" customFormat="1" thickBo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s="4" customFormat="1" ht="18.75" thickBot="1">
      <c r="A31" s="3"/>
      <c r="B31" s="125" t="s">
        <v>43</v>
      </c>
      <c r="C31" s="128" t="s">
        <v>55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30"/>
    </row>
    <row r="32" spans="1:29" s="2" customFormat="1" ht="45" thickBot="1">
      <c r="A32" s="1"/>
      <c r="B32" s="126"/>
      <c r="C32" s="131" t="s">
        <v>2</v>
      </c>
      <c r="D32" s="132"/>
      <c r="E32" s="132"/>
      <c r="F32" s="132"/>
      <c r="G32" s="132"/>
      <c r="H32" s="132"/>
      <c r="I32" s="133"/>
      <c r="J32" s="134"/>
      <c r="K32" s="135" t="s">
        <v>3</v>
      </c>
      <c r="L32" s="136"/>
      <c r="M32" s="136"/>
      <c r="N32" s="136"/>
      <c r="O32" s="136"/>
      <c r="P32" s="136"/>
      <c r="Q32" s="136"/>
      <c r="R32" s="137"/>
      <c r="S32" s="138" t="s">
        <v>4</v>
      </c>
      <c r="T32" s="139"/>
      <c r="U32" s="140"/>
      <c r="V32" s="5" t="s">
        <v>5</v>
      </c>
      <c r="W32" s="141" t="s">
        <v>6</v>
      </c>
      <c r="X32" s="142"/>
      <c r="Y32" s="142"/>
      <c r="Z32" s="142"/>
      <c r="AA32" s="142"/>
      <c r="AB32" s="143"/>
      <c r="AC32" s="6" t="s">
        <v>7</v>
      </c>
    </row>
    <row r="33" spans="1:35" s="2" customFormat="1" ht="13.5" customHeight="1" thickBot="1">
      <c r="A33" s="1"/>
      <c r="B33" s="126"/>
      <c r="C33" s="115" t="s">
        <v>8</v>
      </c>
      <c r="D33" s="116"/>
      <c r="E33" s="116"/>
      <c r="F33" s="144"/>
      <c r="G33" s="145" t="s">
        <v>9</v>
      </c>
      <c r="H33" s="147" t="s">
        <v>44</v>
      </c>
      <c r="I33" s="118"/>
      <c r="J33" s="106" t="s">
        <v>11</v>
      </c>
      <c r="K33" s="115" t="s">
        <v>12</v>
      </c>
      <c r="L33" s="116"/>
      <c r="M33" s="116"/>
      <c r="N33" s="117"/>
      <c r="O33" s="118" t="s">
        <v>13</v>
      </c>
      <c r="P33" s="118"/>
      <c r="Q33" s="119"/>
      <c r="R33" s="120" t="s">
        <v>14</v>
      </c>
      <c r="S33" s="121" t="s">
        <v>15</v>
      </c>
      <c r="T33" s="123" t="s">
        <v>16</v>
      </c>
      <c r="U33" s="106" t="s">
        <v>17</v>
      </c>
      <c r="V33" s="108" t="s">
        <v>18</v>
      </c>
      <c r="W33" s="148" t="s">
        <v>19</v>
      </c>
      <c r="X33" s="110"/>
      <c r="Y33" s="149"/>
      <c r="Z33" s="111" t="s">
        <v>20</v>
      </c>
      <c r="AA33" s="104" t="s">
        <v>21</v>
      </c>
      <c r="AB33" s="150" t="s">
        <v>22</v>
      </c>
      <c r="AC33" s="104" t="s">
        <v>23</v>
      </c>
    </row>
    <row r="34" spans="1:35" s="2" customFormat="1" ht="50.25" thickBot="1">
      <c r="A34" s="1"/>
      <c r="B34" s="127"/>
      <c r="C34" s="7" t="s">
        <v>24</v>
      </c>
      <c r="D34" s="8" t="s">
        <v>25</v>
      </c>
      <c r="E34" s="83" t="s">
        <v>26</v>
      </c>
      <c r="F34" s="84" t="s">
        <v>27</v>
      </c>
      <c r="G34" s="154"/>
      <c r="H34" s="7" t="s">
        <v>28</v>
      </c>
      <c r="I34" s="11" t="s">
        <v>29</v>
      </c>
      <c r="J34" s="151"/>
      <c r="K34" s="12" t="s">
        <v>30</v>
      </c>
      <c r="L34" s="13" t="s">
        <v>31</v>
      </c>
      <c r="M34" s="13" t="s">
        <v>32</v>
      </c>
      <c r="N34" s="71" t="s">
        <v>33</v>
      </c>
      <c r="O34" s="14" t="s">
        <v>34</v>
      </c>
      <c r="P34" s="15" t="s">
        <v>35</v>
      </c>
      <c r="Q34" s="87" t="s">
        <v>36</v>
      </c>
      <c r="R34" s="114"/>
      <c r="S34" s="152"/>
      <c r="T34" s="153"/>
      <c r="U34" s="107"/>
      <c r="V34" s="109"/>
      <c r="W34" s="17" t="s">
        <v>37</v>
      </c>
      <c r="X34" s="17" t="s">
        <v>38</v>
      </c>
      <c r="Y34" s="72" t="s">
        <v>39</v>
      </c>
      <c r="Z34" s="112"/>
      <c r="AA34" s="105"/>
      <c r="AB34" s="114"/>
      <c r="AC34" s="105"/>
    </row>
    <row r="35" spans="1:35" thickBot="1">
      <c r="A35" s="19"/>
      <c r="B35" s="73" t="s">
        <v>48</v>
      </c>
      <c r="C35" s="21">
        <v>0</v>
      </c>
      <c r="D35" s="22">
        <v>0</v>
      </c>
      <c r="E35" s="42">
        <v>0</v>
      </c>
      <c r="F35" s="42">
        <f>C35+D35+E35</f>
        <v>0</v>
      </c>
      <c r="G35" s="42">
        <v>0</v>
      </c>
      <c r="H35" s="91">
        <v>0</v>
      </c>
      <c r="I35" s="74">
        <v>0</v>
      </c>
      <c r="J35" s="27">
        <f>F35+G35+H35</f>
        <v>0</v>
      </c>
      <c r="K35" s="28">
        <v>0</v>
      </c>
      <c r="L35" s="29">
        <v>0</v>
      </c>
      <c r="M35" s="29">
        <v>0</v>
      </c>
      <c r="N35" s="30">
        <f t="shared" ref="N35" si="10">SUM(K35:M35)</f>
        <v>0</v>
      </c>
      <c r="O35" s="28">
        <v>0</v>
      </c>
      <c r="P35" s="29">
        <v>0</v>
      </c>
      <c r="Q35" s="47">
        <f t="shared" ref="Q35:Q48" si="11">SUM(O35:P35)</f>
        <v>0</v>
      </c>
      <c r="R35" s="47">
        <f>N35+Q35</f>
        <v>0</v>
      </c>
      <c r="S35" s="91">
        <v>0</v>
      </c>
      <c r="T35" s="23">
        <v>0</v>
      </c>
      <c r="U35" s="42">
        <f t="shared" ref="U35:U48" si="12">SUM(S35:T35)</f>
        <v>0</v>
      </c>
      <c r="V35" s="42">
        <v>0</v>
      </c>
      <c r="W35" s="34">
        <v>0</v>
      </c>
      <c r="X35" s="34">
        <v>0</v>
      </c>
      <c r="Y35" s="75">
        <f>SUM(W35:X35)</f>
        <v>0</v>
      </c>
      <c r="Z35" s="48">
        <v>0</v>
      </c>
      <c r="AA35" s="49">
        <v>10890.359999999997</v>
      </c>
      <c r="AB35" s="48">
        <f>Y35+Z35+AA35</f>
        <v>10890.359999999997</v>
      </c>
      <c r="AC35" s="36">
        <v>0</v>
      </c>
    </row>
    <row r="36" spans="1:35" s="39" customFormat="1" ht="23.25" thickBot="1">
      <c r="A36" s="38"/>
      <c r="B36" s="88" t="s">
        <v>45</v>
      </c>
      <c r="C36" s="48">
        <v>31192753.880000006</v>
      </c>
      <c r="D36" s="49">
        <v>16676471.140000001</v>
      </c>
      <c r="E36" s="42">
        <v>522318.59999999986</v>
      </c>
      <c r="F36" s="42">
        <f t="shared" ref="F36:F54" si="13">C36+D36+E36</f>
        <v>48391543.620000012</v>
      </c>
      <c r="G36" s="42">
        <v>416519.15000000026</v>
      </c>
      <c r="H36" s="92">
        <v>0</v>
      </c>
      <c r="I36" s="42">
        <v>24892235.719999995</v>
      </c>
      <c r="J36" s="47">
        <f>F36+G36+H36</f>
        <v>48808062.770000011</v>
      </c>
      <c r="K36" s="94">
        <v>3020787.32</v>
      </c>
      <c r="L36" s="54">
        <v>2103321.2599999998</v>
      </c>
      <c r="M36" s="47">
        <v>5013877.6199999982</v>
      </c>
      <c r="N36" s="47">
        <f>SUM(K36:M36)</f>
        <v>10137986.199999999</v>
      </c>
      <c r="O36" s="94">
        <v>1088869.52</v>
      </c>
      <c r="P36" s="54">
        <v>55687.14</v>
      </c>
      <c r="Q36" s="47">
        <f t="shared" si="11"/>
        <v>1144556.6599999999</v>
      </c>
      <c r="R36" s="47">
        <f>N36+Q36</f>
        <v>11282542.859999999</v>
      </c>
      <c r="S36" s="92">
        <f>13907369.47+149921.73</f>
        <v>14057291.200000001</v>
      </c>
      <c r="T36" s="50">
        <v>590272.46</v>
      </c>
      <c r="U36" s="42">
        <f>SUM(S36:T36)</f>
        <v>14647563.66</v>
      </c>
      <c r="V36" s="42">
        <v>578729.27999999991</v>
      </c>
      <c r="W36" s="49">
        <v>34823.480000000003</v>
      </c>
      <c r="X36" s="34">
        <v>91615.410000000018</v>
      </c>
      <c r="Y36" s="42">
        <f t="shared" ref="Y36:Y47" si="14">SUM(W36:X36)</f>
        <v>126438.89000000001</v>
      </c>
      <c r="Z36" s="48">
        <v>18475.440000000002</v>
      </c>
      <c r="AA36" s="49">
        <v>3139.57</v>
      </c>
      <c r="AB36" s="48">
        <f>Y36+Z36+AA36</f>
        <v>148053.90000000002</v>
      </c>
      <c r="AC36" s="55">
        <v>141748.18000000005</v>
      </c>
    </row>
    <row r="37" spans="1:35" s="39" customFormat="1" ht="23.25" thickBot="1">
      <c r="A37" s="38"/>
      <c r="B37" s="88" t="s">
        <v>50</v>
      </c>
      <c r="C37" s="42">
        <v>32218515.509999994</v>
      </c>
      <c r="D37" s="42">
        <v>17255679.950000007</v>
      </c>
      <c r="E37" s="42">
        <v>479722.81999999977</v>
      </c>
      <c r="F37" s="42">
        <f>C37+D37+E37</f>
        <v>49953918.280000001</v>
      </c>
      <c r="G37" s="42">
        <v>381936.16000000015</v>
      </c>
      <c r="H37" s="93">
        <v>0</v>
      </c>
      <c r="I37" s="42">
        <v>44309639.180000007</v>
      </c>
      <c r="J37" s="47">
        <f>F37+G37+H37</f>
        <v>50335854.439999998</v>
      </c>
      <c r="K37" s="95">
        <v>3179878.4600000004</v>
      </c>
      <c r="L37" s="47">
        <v>2193042.9000000004</v>
      </c>
      <c r="M37" s="47">
        <v>4829517.5000000019</v>
      </c>
      <c r="N37" s="47">
        <f>SUM(K37:M37)</f>
        <v>10202438.860000003</v>
      </c>
      <c r="O37" s="95">
        <v>1065944.76</v>
      </c>
      <c r="P37" s="47">
        <v>50160</v>
      </c>
      <c r="Q37" s="47">
        <f t="shared" si="11"/>
        <v>1116104.76</v>
      </c>
      <c r="R37" s="47">
        <f>N37+Q37</f>
        <v>11318543.620000003</v>
      </c>
      <c r="S37" s="93">
        <v>15073018.509999998</v>
      </c>
      <c r="T37" s="43">
        <v>926443.41999999993</v>
      </c>
      <c r="U37" s="42">
        <f t="shared" si="12"/>
        <v>15999461.929999998</v>
      </c>
      <c r="V37" s="42">
        <v>653091.42000000004</v>
      </c>
      <c r="W37" s="42">
        <v>12539.03</v>
      </c>
      <c r="X37" s="34">
        <v>72722.330000000016</v>
      </c>
      <c r="Y37" s="42">
        <f t="shared" si="14"/>
        <v>85261.360000000015</v>
      </c>
      <c r="Z37" s="48">
        <v>15531.600000000002</v>
      </c>
      <c r="AA37" s="49">
        <v>2322.3000000000002</v>
      </c>
      <c r="AB37" s="48">
        <f>Y37+Z37+AA37</f>
        <v>103115.26000000002</v>
      </c>
      <c r="AC37" s="42">
        <v>128730.49000000005</v>
      </c>
    </row>
    <row r="38" spans="1:35" s="39" customFormat="1" ht="23.25" thickBot="1">
      <c r="A38" s="38"/>
      <c r="B38" s="88" t="s">
        <v>51</v>
      </c>
      <c r="C38" s="42">
        <v>34179994.460000023</v>
      </c>
      <c r="D38" s="42">
        <v>19717788.160000004</v>
      </c>
      <c r="E38" s="42">
        <v>502633.23000000004</v>
      </c>
      <c r="F38" s="42">
        <f t="shared" si="13"/>
        <v>54400415.850000024</v>
      </c>
      <c r="G38" s="42">
        <v>400760.07</v>
      </c>
      <c r="H38" s="93">
        <v>0</v>
      </c>
      <c r="I38" s="42">
        <v>63070059.439999998</v>
      </c>
      <c r="J38" s="47">
        <f>F38+G38+H38</f>
        <v>54801175.920000024</v>
      </c>
      <c r="K38" s="95">
        <v>3296327.31</v>
      </c>
      <c r="L38" s="47">
        <v>2414863.6100000003</v>
      </c>
      <c r="M38" s="47">
        <v>4880736.629999999</v>
      </c>
      <c r="N38" s="47">
        <f>SUM(K38:M38)</f>
        <v>10591927.549999999</v>
      </c>
      <c r="O38" s="95">
        <v>1107524.8</v>
      </c>
      <c r="P38" s="47">
        <v>55320</v>
      </c>
      <c r="Q38" s="47">
        <f t="shared" si="11"/>
        <v>1162844.8</v>
      </c>
      <c r="R38" s="47">
        <f>N38+Q38</f>
        <v>11754772.35</v>
      </c>
      <c r="S38" s="93">
        <v>15187672.210000005</v>
      </c>
      <c r="T38" s="43">
        <v>1439254.0999999999</v>
      </c>
      <c r="U38" s="42">
        <f>SUM(S38:T38)</f>
        <v>16626926.310000004</v>
      </c>
      <c r="V38" s="42">
        <v>694767.04</v>
      </c>
      <c r="W38" s="42">
        <v>30496.969999999994</v>
      </c>
      <c r="X38" s="34">
        <v>71495.12000000001</v>
      </c>
      <c r="Y38" s="42">
        <f t="shared" si="14"/>
        <v>101992.09</v>
      </c>
      <c r="Z38" s="48">
        <v>18475.340000000004</v>
      </c>
      <c r="AA38" s="49">
        <v>15020.74</v>
      </c>
      <c r="AB38" s="48">
        <f>Y38+Z38+AA38</f>
        <v>135488.16999999998</v>
      </c>
      <c r="AC38" s="42">
        <v>150426.64000000007</v>
      </c>
    </row>
    <row r="39" spans="1:35" s="39" customFormat="1" ht="23.25" thickBot="1">
      <c r="A39" s="38"/>
      <c r="B39" s="88" t="s">
        <v>52</v>
      </c>
      <c r="C39" s="42">
        <v>33106643.169999998</v>
      </c>
      <c r="D39" s="42">
        <v>18296221.140000004</v>
      </c>
      <c r="E39" s="42">
        <v>495490.54999999993</v>
      </c>
      <c r="F39" s="42">
        <f t="shared" si="13"/>
        <v>51898354.859999999</v>
      </c>
      <c r="G39" s="42">
        <v>394800.73</v>
      </c>
      <c r="H39" s="42">
        <v>0</v>
      </c>
      <c r="I39" s="42">
        <v>67522917.280000016</v>
      </c>
      <c r="J39" s="47">
        <f>F39+G39+H39</f>
        <v>52293155.589999996</v>
      </c>
      <c r="K39" s="47">
        <v>3153738.5900000017</v>
      </c>
      <c r="L39" s="47">
        <v>2287521.7900000005</v>
      </c>
      <c r="M39" s="47">
        <v>4687751.4000000022</v>
      </c>
      <c r="N39" s="47">
        <f t="shared" ref="N39:N47" si="15">SUM(K39:M39)</f>
        <v>10129011.780000005</v>
      </c>
      <c r="O39" s="47">
        <v>1060436.3999999999</v>
      </c>
      <c r="P39" s="47">
        <v>55320</v>
      </c>
      <c r="Q39" s="47">
        <f t="shared" si="11"/>
        <v>1115756.3999999999</v>
      </c>
      <c r="R39" s="47">
        <f t="shared" ref="R39:R47" si="16">N39+Q39</f>
        <v>11244768.180000005</v>
      </c>
      <c r="S39" s="42">
        <v>14733860.080000004</v>
      </c>
      <c r="T39" s="42">
        <v>1636687.0999999999</v>
      </c>
      <c r="U39" s="42">
        <f t="shared" si="12"/>
        <v>16370547.180000003</v>
      </c>
      <c r="V39" s="42">
        <v>614011.7699999999</v>
      </c>
      <c r="W39" s="42">
        <v>38813.39</v>
      </c>
      <c r="X39" s="34">
        <v>71743.170000000013</v>
      </c>
      <c r="Y39" s="42">
        <f t="shared" si="14"/>
        <v>110556.56000000001</v>
      </c>
      <c r="Z39" s="48">
        <v>16372.71</v>
      </c>
      <c r="AA39" s="49">
        <v>17940.400000000001</v>
      </c>
      <c r="AB39" s="48">
        <f t="shared" ref="AB39:AB47" si="17">Y39+Z39+AA39</f>
        <v>144869.67000000001</v>
      </c>
      <c r="AC39" s="42">
        <v>163444.33000000005</v>
      </c>
    </row>
    <row r="40" spans="1:35" s="39" customFormat="1" ht="23.25" thickBot="1">
      <c r="A40" s="38"/>
      <c r="B40" s="88" t="s">
        <v>56</v>
      </c>
      <c r="C40" s="42">
        <v>31812518.41</v>
      </c>
      <c r="D40" s="42">
        <v>17550779.180000003</v>
      </c>
      <c r="E40" s="42">
        <v>488325.47999999992</v>
      </c>
      <c r="F40" s="42">
        <f t="shared" si="13"/>
        <v>49851623.07</v>
      </c>
      <c r="G40" s="42">
        <v>389300.17999999993</v>
      </c>
      <c r="H40" s="42">
        <v>0</v>
      </c>
      <c r="I40" s="42">
        <v>59712158.100000016</v>
      </c>
      <c r="J40" s="47">
        <f t="shared" ref="J40:J49" si="18">F40+G40+H40</f>
        <v>50240923.25</v>
      </c>
      <c r="K40" s="42">
        <v>3087514.9500000011</v>
      </c>
      <c r="L40" s="42">
        <v>2248067.7099999986</v>
      </c>
      <c r="M40" s="42">
        <v>4871879.3800000008</v>
      </c>
      <c r="N40" s="47">
        <f t="shared" si="15"/>
        <v>10207462.040000001</v>
      </c>
      <c r="O40" s="42">
        <v>1069595.6000000001</v>
      </c>
      <c r="P40" s="42">
        <v>50160</v>
      </c>
      <c r="Q40" s="47">
        <f t="shared" si="11"/>
        <v>1119755.6000000001</v>
      </c>
      <c r="R40" s="47">
        <f t="shared" si="16"/>
        <v>11327217.640000001</v>
      </c>
      <c r="S40" s="42">
        <v>15347086.189999998</v>
      </c>
      <c r="T40" s="42">
        <v>1915155.2099999997</v>
      </c>
      <c r="U40" s="42">
        <f t="shared" si="12"/>
        <v>17262241.399999999</v>
      </c>
      <c r="V40" s="42">
        <v>659536.72</v>
      </c>
      <c r="W40" s="42">
        <v>22374.289999999997</v>
      </c>
      <c r="X40" s="34">
        <v>97560.780000000013</v>
      </c>
      <c r="Y40" s="42">
        <f t="shared" si="14"/>
        <v>119935.07</v>
      </c>
      <c r="Z40" s="48">
        <v>16386.72</v>
      </c>
      <c r="AA40" s="49">
        <v>0</v>
      </c>
      <c r="AB40" s="48">
        <f t="shared" si="17"/>
        <v>136321.79</v>
      </c>
      <c r="AC40" s="42">
        <v>175015.61000000007</v>
      </c>
    </row>
    <row r="41" spans="1:35" s="39" customFormat="1" ht="45.75" thickBot="1">
      <c r="A41" s="38"/>
      <c r="B41" s="96" t="s">
        <v>71</v>
      </c>
      <c r="C41" s="42">
        <v>0</v>
      </c>
      <c r="D41" s="42">
        <v>0</v>
      </c>
      <c r="E41" s="42">
        <v>0</v>
      </c>
      <c r="F41" s="42">
        <f t="shared" si="13"/>
        <v>0</v>
      </c>
      <c r="G41" s="42">
        <v>0</v>
      </c>
      <c r="H41" s="42">
        <v>3941879.0400000005</v>
      </c>
      <c r="I41" s="42">
        <v>0</v>
      </c>
      <c r="J41" s="47">
        <f t="shared" si="18"/>
        <v>3941879.0400000005</v>
      </c>
      <c r="K41" s="42">
        <v>0</v>
      </c>
      <c r="L41" s="42">
        <v>0</v>
      </c>
      <c r="M41" s="42">
        <v>0</v>
      </c>
      <c r="N41" s="47">
        <f t="shared" si="15"/>
        <v>0</v>
      </c>
      <c r="O41" s="42">
        <v>0</v>
      </c>
      <c r="P41" s="42">
        <v>0</v>
      </c>
      <c r="Q41" s="47">
        <f t="shared" si="11"/>
        <v>0</v>
      </c>
      <c r="R41" s="47">
        <f t="shared" si="16"/>
        <v>0</v>
      </c>
      <c r="S41" s="42">
        <v>0</v>
      </c>
      <c r="T41" s="42">
        <v>0</v>
      </c>
      <c r="U41" s="42">
        <f t="shared" si="12"/>
        <v>0</v>
      </c>
      <c r="V41" s="42">
        <v>0</v>
      </c>
      <c r="W41" s="42">
        <v>0</v>
      </c>
      <c r="X41" s="34">
        <v>0</v>
      </c>
      <c r="Y41" s="42">
        <f t="shared" si="14"/>
        <v>0</v>
      </c>
      <c r="Z41" s="48">
        <v>0</v>
      </c>
      <c r="AA41" s="49">
        <v>0</v>
      </c>
      <c r="AB41" s="48">
        <f t="shared" si="17"/>
        <v>0</v>
      </c>
      <c r="AC41" s="42">
        <v>0</v>
      </c>
    </row>
    <row r="42" spans="1:35" s="39" customFormat="1" ht="23.25" thickBot="1">
      <c r="A42" s="38"/>
      <c r="B42" s="88" t="s">
        <v>57</v>
      </c>
      <c r="C42" s="42">
        <v>32431909.160000015</v>
      </c>
      <c r="D42" s="42">
        <v>18074805.879999999</v>
      </c>
      <c r="E42" s="42">
        <v>483831.46999999986</v>
      </c>
      <c r="F42" s="42">
        <f t="shared" si="13"/>
        <v>50990546.510000013</v>
      </c>
      <c r="G42" s="42">
        <v>386189.68</v>
      </c>
      <c r="H42" s="42">
        <v>0</v>
      </c>
      <c r="I42" s="42">
        <v>52047394.24000001</v>
      </c>
      <c r="J42" s="47">
        <f t="shared" si="18"/>
        <v>51376736.190000013</v>
      </c>
      <c r="K42" s="42">
        <v>3166696.93</v>
      </c>
      <c r="L42" s="42">
        <v>2322031.5799999996</v>
      </c>
      <c r="M42" s="42">
        <v>5054535.4399999985</v>
      </c>
      <c r="N42" s="47">
        <f t="shared" si="15"/>
        <v>10543263.949999999</v>
      </c>
      <c r="O42" s="42">
        <v>1115543.6000000001</v>
      </c>
      <c r="P42" s="42">
        <v>52080</v>
      </c>
      <c r="Q42" s="47">
        <f t="shared" si="11"/>
        <v>1167623.6000000001</v>
      </c>
      <c r="R42" s="47">
        <f t="shared" si="16"/>
        <v>11710887.549999999</v>
      </c>
      <c r="S42" s="42">
        <v>15458759.140000002</v>
      </c>
      <c r="T42" s="42">
        <v>1948723.39</v>
      </c>
      <c r="U42" s="42">
        <f t="shared" si="12"/>
        <v>17407482.530000001</v>
      </c>
      <c r="V42" s="42">
        <v>597539.52000000014</v>
      </c>
      <c r="W42" s="42">
        <v>37733.199999999997</v>
      </c>
      <c r="X42" s="34">
        <v>68523.839999999997</v>
      </c>
      <c r="Y42" s="42">
        <f t="shared" si="14"/>
        <v>106257.04</v>
      </c>
      <c r="Z42" s="48">
        <v>17634.3</v>
      </c>
      <c r="AA42" s="49">
        <v>16594.87</v>
      </c>
      <c r="AB42" s="48">
        <f t="shared" si="17"/>
        <v>140486.21</v>
      </c>
      <c r="AC42" s="42">
        <v>150426.64000000004</v>
      </c>
    </row>
    <row r="43" spans="1:35" s="39" customFormat="1" ht="45.75" thickBot="1">
      <c r="A43" s="38"/>
      <c r="B43" s="96" t="s">
        <v>72</v>
      </c>
      <c r="C43" s="42">
        <v>0</v>
      </c>
      <c r="D43" s="42">
        <v>0</v>
      </c>
      <c r="E43" s="42">
        <v>0</v>
      </c>
      <c r="F43" s="42">
        <f t="shared" si="13"/>
        <v>0</v>
      </c>
      <c r="G43" s="42">
        <v>0</v>
      </c>
      <c r="H43" s="42">
        <v>44309633.599999979</v>
      </c>
      <c r="I43" s="42">
        <v>0</v>
      </c>
      <c r="J43" s="47">
        <f t="shared" si="18"/>
        <v>44309633.599999979</v>
      </c>
      <c r="K43" s="42">
        <v>0</v>
      </c>
      <c r="L43" s="42">
        <v>0</v>
      </c>
      <c r="M43" s="42">
        <v>0</v>
      </c>
      <c r="N43" s="47">
        <f t="shared" si="15"/>
        <v>0</v>
      </c>
      <c r="O43" s="42">
        <v>0</v>
      </c>
      <c r="P43" s="42">
        <v>0</v>
      </c>
      <c r="Q43" s="47">
        <f t="shared" si="11"/>
        <v>0</v>
      </c>
      <c r="R43" s="47">
        <f t="shared" si="16"/>
        <v>0</v>
      </c>
      <c r="S43" s="42">
        <v>0</v>
      </c>
      <c r="T43" s="42">
        <v>0</v>
      </c>
      <c r="U43" s="42">
        <f t="shared" si="12"/>
        <v>0</v>
      </c>
      <c r="V43" s="42">
        <v>0</v>
      </c>
      <c r="W43" s="42">
        <v>0</v>
      </c>
      <c r="X43" s="34">
        <v>0</v>
      </c>
      <c r="Y43" s="42">
        <f t="shared" si="14"/>
        <v>0</v>
      </c>
      <c r="Z43" s="48">
        <v>0</v>
      </c>
      <c r="AA43" s="49">
        <v>0</v>
      </c>
      <c r="AB43" s="48">
        <f t="shared" si="17"/>
        <v>0</v>
      </c>
      <c r="AC43" s="42">
        <v>0</v>
      </c>
    </row>
    <row r="44" spans="1:35" s="39" customFormat="1" ht="23.25" thickBot="1">
      <c r="A44" s="38"/>
      <c r="B44" s="88" t="s">
        <v>58</v>
      </c>
      <c r="C44" s="42">
        <v>32467803.789999999</v>
      </c>
      <c r="D44" s="42">
        <v>18597351.06000001</v>
      </c>
      <c r="E44" s="42">
        <v>514858.88999999961</v>
      </c>
      <c r="F44" s="42">
        <f t="shared" si="13"/>
        <v>51580013.74000001</v>
      </c>
      <c r="G44" s="42">
        <v>410876.83999999973</v>
      </c>
      <c r="H44" s="42">
        <v>0</v>
      </c>
      <c r="I44" s="42">
        <v>43214662.18</v>
      </c>
      <c r="J44" s="47">
        <f t="shared" si="18"/>
        <v>51990890.580000006</v>
      </c>
      <c r="K44" s="42">
        <v>2880096.4600000009</v>
      </c>
      <c r="L44" s="42">
        <v>2249629.5000000005</v>
      </c>
      <c r="M44" s="42">
        <v>4870829.7699999996</v>
      </c>
      <c r="N44" s="47">
        <f t="shared" si="15"/>
        <v>10000555.73</v>
      </c>
      <c r="O44" s="42">
        <v>1084464</v>
      </c>
      <c r="P44" s="42">
        <v>54000</v>
      </c>
      <c r="Q44" s="47">
        <f t="shared" si="11"/>
        <v>1138464</v>
      </c>
      <c r="R44" s="47">
        <f t="shared" si="16"/>
        <v>11139019.73</v>
      </c>
      <c r="S44" s="42">
        <v>16059661.190000016</v>
      </c>
      <c r="T44" s="42">
        <v>2085784.1599999997</v>
      </c>
      <c r="U44" s="42">
        <f t="shared" si="12"/>
        <v>18145445.350000016</v>
      </c>
      <c r="V44" s="42">
        <v>607767.99999999988</v>
      </c>
      <c r="W44" s="42">
        <v>22332.27</v>
      </c>
      <c r="X44" s="34">
        <v>104567.93</v>
      </c>
      <c r="Y44" s="42">
        <f t="shared" si="14"/>
        <v>126900.2</v>
      </c>
      <c r="Z44" s="48">
        <v>15952.12</v>
      </c>
      <c r="AA44" s="49">
        <v>19165.98</v>
      </c>
      <c r="AB44" s="48">
        <f t="shared" si="17"/>
        <v>162018.30000000002</v>
      </c>
      <c r="AC44" s="42">
        <v>167783.56000000003</v>
      </c>
    </row>
    <row r="45" spans="1:35" s="39" customFormat="1" ht="57" thickBot="1">
      <c r="A45" s="38"/>
      <c r="B45" s="96" t="s">
        <v>73</v>
      </c>
      <c r="C45" s="42">
        <v>0</v>
      </c>
      <c r="D45" s="42">
        <v>0</v>
      </c>
      <c r="E45" s="42">
        <v>0</v>
      </c>
      <c r="F45" s="42">
        <f t="shared" si="13"/>
        <v>0</v>
      </c>
      <c r="G45" s="42">
        <v>0</v>
      </c>
      <c r="H45" s="42">
        <v>30659057.059999999</v>
      </c>
      <c r="I45" s="42">
        <v>0</v>
      </c>
      <c r="J45" s="47">
        <f t="shared" si="18"/>
        <v>30659057.059999999</v>
      </c>
      <c r="K45" s="42">
        <v>0</v>
      </c>
      <c r="L45" s="42">
        <v>0</v>
      </c>
      <c r="M45" s="42">
        <v>0</v>
      </c>
      <c r="N45" s="47">
        <f t="shared" si="15"/>
        <v>0</v>
      </c>
      <c r="O45" s="42">
        <v>0</v>
      </c>
      <c r="P45" s="42">
        <v>0</v>
      </c>
      <c r="Q45" s="47">
        <f t="shared" si="11"/>
        <v>0</v>
      </c>
      <c r="R45" s="47">
        <f t="shared" si="16"/>
        <v>0</v>
      </c>
      <c r="S45" s="42">
        <v>0</v>
      </c>
      <c r="T45" s="42">
        <v>0</v>
      </c>
      <c r="U45" s="42">
        <f t="shared" si="12"/>
        <v>0</v>
      </c>
      <c r="V45" s="42">
        <v>0</v>
      </c>
      <c r="W45" s="42">
        <v>0</v>
      </c>
      <c r="X45" s="34">
        <v>0</v>
      </c>
      <c r="Y45" s="42">
        <f t="shared" si="14"/>
        <v>0</v>
      </c>
      <c r="Z45" s="48">
        <v>0</v>
      </c>
      <c r="AA45" s="49">
        <v>0</v>
      </c>
      <c r="AB45" s="48">
        <f t="shared" si="17"/>
        <v>0</v>
      </c>
      <c r="AC45" s="42">
        <v>0</v>
      </c>
    </row>
    <row r="46" spans="1:35" s="39" customFormat="1" ht="22.5">
      <c r="A46" s="38"/>
      <c r="B46" s="88" t="s">
        <v>59</v>
      </c>
      <c r="C46" s="49">
        <v>29475191.279999983</v>
      </c>
      <c r="D46" s="49">
        <v>17188139.870000001</v>
      </c>
      <c r="E46" s="49">
        <v>455220.71000000008</v>
      </c>
      <c r="F46" s="42">
        <f t="shared" si="13"/>
        <v>47118551.859999985</v>
      </c>
      <c r="G46" s="49">
        <v>363452.33000000013</v>
      </c>
      <c r="H46" s="49">
        <v>0</v>
      </c>
      <c r="I46" s="49">
        <v>32410999.02</v>
      </c>
      <c r="J46" s="47">
        <f t="shared" si="18"/>
        <v>47482004.189999983</v>
      </c>
      <c r="K46" s="49">
        <v>2831812.0199999982</v>
      </c>
      <c r="L46" s="49">
        <v>2070844.1199999994</v>
      </c>
      <c r="M46" s="49">
        <v>4839272.5399999991</v>
      </c>
      <c r="N46" s="54">
        <f t="shared" si="15"/>
        <v>9741928.679999996</v>
      </c>
      <c r="O46" s="49">
        <v>1038768</v>
      </c>
      <c r="P46" s="49">
        <v>53040</v>
      </c>
      <c r="Q46" s="54">
        <f t="shared" si="11"/>
        <v>1091808</v>
      </c>
      <c r="R46" s="54">
        <f t="shared" si="16"/>
        <v>10833736.679999996</v>
      </c>
      <c r="S46" s="49">
        <v>16613331.500000009</v>
      </c>
      <c r="T46" s="49">
        <v>2220970.48</v>
      </c>
      <c r="U46" s="49">
        <f t="shared" si="12"/>
        <v>18834301.980000008</v>
      </c>
      <c r="V46" s="49">
        <v>594429.31000000006</v>
      </c>
      <c r="W46" s="49">
        <v>15395.02</v>
      </c>
      <c r="X46" s="97">
        <v>76184.430000000008</v>
      </c>
      <c r="Y46" s="49">
        <f t="shared" si="14"/>
        <v>91579.450000000012</v>
      </c>
      <c r="Z46" s="48">
        <v>16793.239999999998</v>
      </c>
      <c r="AA46" s="49">
        <v>14800.83</v>
      </c>
      <c r="AB46" s="48">
        <f t="shared" si="17"/>
        <v>123173.52</v>
      </c>
      <c r="AC46" s="49">
        <v>161997.92000000004</v>
      </c>
    </row>
    <row r="47" spans="1:35" s="39" customFormat="1" ht="67.5">
      <c r="A47" s="38"/>
      <c r="B47" s="96" t="s">
        <v>76</v>
      </c>
      <c r="C47" s="42">
        <v>0</v>
      </c>
      <c r="D47" s="42">
        <v>0</v>
      </c>
      <c r="E47" s="42">
        <v>0</v>
      </c>
      <c r="F47" s="42">
        <f t="shared" si="13"/>
        <v>0</v>
      </c>
      <c r="G47" s="42">
        <v>0</v>
      </c>
      <c r="H47" s="42">
        <v>84385402.059999138</v>
      </c>
      <c r="I47" s="42">
        <v>0</v>
      </c>
      <c r="J47" s="47">
        <f>F47+G47+H47</f>
        <v>84385402.059999138</v>
      </c>
      <c r="K47" s="42">
        <v>0</v>
      </c>
      <c r="L47" s="42">
        <v>0</v>
      </c>
      <c r="M47" s="42">
        <v>0</v>
      </c>
      <c r="N47" s="47">
        <f t="shared" si="15"/>
        <v>0</v>
      </c>
      <c r="O47" s="42">
        <v>0</v>
      </c>
      <c r="P47" s="42">
        <v>0</v>
      </c>
      <c r="Q47" s="47">
        <f t="shared" si="11"/>
        <v>0</v>
      </c>
      <c r="R47" s="47">
        <f t="shared" si="16"/>
        <v>0</v>
      </c>
      <c r="S47" s="42">
        <v>0</v>
      </c>
      <c r="T47" s="42">
        <v>0</v>
      </c>
      <c r="U47" s="42">
        <f t="shared" si="12"/>
        <v>0</v>
      </c>
      <c r="V47" s="42">
        <v>0</v>
      </c>
      <c r="W47" s="42">
        <v>0</v>
      </c>
      <c r="X47" s="42">
        <v>0</v>
      </c>
      <c r="Y47" s="42">
        <f t="shared" si="14"/>
        <v>0</v>
      </c>
      <c r="Z47" s="42">
        <v>0</v>
      </c>
      <c r="AA47" s="42">
        <v>0</v>
      </c>
      <c r="AB47" s="48">
        <f t="shared" si="17"/>
        <v>0</v>
      </c>
      <c r="AC47" s="42">
        <v>0</v>
      </c>
      <c r="AD47" s="98"/>
      <c r="AE47" s="98"/>
      <c r="AF47" s="98"/>
      <c r="AG47" s="98"/>
      <c r="AH47" s="98"/>
      <c r="AI47" s="98"/>
    </row>
    <row r="48" spans="1:35" s="39" customFormat="1" ht="22.5">
      <c r="A48" s="38"/>
      <c r="B48" s="88" t="s">
        <v>75</v>
      </c>
      <c r="C48" s="49">
        <v>31866924.890000004</v>
      </c>
      <c r="D48" s="49">
        <v>16947034.490000006</v>
      </c>
      <c r="E48" s="49">
        <v>487831.20999999979</v>
      </c>
      <c r="F48" s="42">
        <f t="shared" si="13"/>
        <v>49301790.590000011</v>
      </c>
      <c r="G48" s="49">
        <v>390596.74999999994</v>
      </c>
      <c r="H48" s="49">
        <v>0</v>
      </c>
      <c r="I48" s="49">
        <v>30586057.780000001</v>
      </c>
      <c r="J48" s="54">
        <f t="shared" si="18"/>
        <v>49692387.340000011</v>
      </c>
      <c r="K48" s="49">
        <v>3232228.02</v>
      </c>
      <c r="L48" s="49">
        <v>2374499.6800000002</v>
      </c>
      <c r="M48" s="49">
        <v>5306575.9700000016</v>
      </c>
      <c r="N48" s="54">
        <f>SUM(K48:M48)</f>
        <v>10913303.670000002</v>
      </c>
      <c r="O48" s="49">
        <v>1145067.6000000001</v>
      </c>
      <c r="P48" s="49">
        <v>59160</v>
      </c>
      <c r="Q48" s="54">
        <f t="shared" si="11"/>
        <v>1204227.6000000001</v>
      </c>
      <c r="R48" s="54">
        <f>N48+Q48</f>
        <v>12117531.270000001</v>
      </c>
      <c r="S48" s="49">
        <v>14752975.610000001</v>
      </c>
      <c r="T48" s="49">
        <v>2009937.4399999997</v>
      </c>
      <c r="U48" s="49">
        <f t="shared" si="12"/>
        <v>16762913.050000001</v>
      </c>
      <c r="V48" s="49">
        <v>562784.78999999969</v>
      </c>
      <c r="W48" s="49">
        <v>65915.91</v>
      </c>
      <c r="X48" s="49">
        <v>93143.349999999977</v>
      </c>
      <c r="Y48" s="49">
        <f>SUM(W48:X48)</f>
        <v>159059.25999999998</v>
      </c>
      <c r="Z48" s="49">
        <v>15111.140000000001</v>
      </c>
      <c r="AA48" s="49">
        <v>0</v>
      </c>
      <c r="AB48" s="48">
        <f>Y48+Z48+AA48</f>
        <v>174170.4</v>
      </c>
      <c r="AC48" s="49">
        <v>179354.84000000008</v>
      </c>
      <c r="AD48" s="98"/>
      <c r="AE48" s="98"/>
      <c r="AF48" s="98"/>
      <c r="AG48" s="98"/>
      <c r="AH48" s="98"/>
      <c r="AI48" s="98"/>
    </row>
    <row r="49" spans="1:35" s="39" customFormat="1" ht="75" customHeight="1">
      <c r="A49" s="38"/>
      <c r="B49" s="103" t="s">
        <v>77</v>
      </c>
      <c r="C49" s="42">
        <v>0</v>
      </c>
      <c r="D49" s="42">
        <v>0</v>
      </c>
      <c r="E49" s="42">
        <v>0</v>
      </c>
      <c r="F49" s="42">
        <f t="shared" si="13"/>
        <v>0</v>
      </c>
      <c r="G49" s="42">
        <v>0</v>
      </c>
      <c r="H49" s="42">
        <v>64894998.980000056</v>
      </c>
      <c r="I49" s="42">
        <v>0</v>
      </c>
      <c r="J49" s="47">
        <f t="shared" si="18"/>
        <v>64894998.980000056</v>
      </c>
      <c r="K49" s="42">
        <v>0</v>
      </c>
      <c r="L49" s="42">
        <v>0</v>
      </c>
      <c r="M49" s="42">
        <v>0</v>
      </c>
      <c r="N49" s="47">
        <v>0</v>
      </c>
      <c r="O49" s="42">
        <v>0</v>
      </c>
      <c r="P49" s="42">
        <v>0</v>
      </c>
      <c r="Q49" s="47">
        <v>0</v>
      </c>
      <c r="R49" s="47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f>SUM(W49:X49)</f>
        <v>0</v>
      </c>
      <c r="Z49" s="42">
        <v>0</v>
      </c>
      <c r="AA49" s="42">
        <v>0</v>
      </c>
      <c r="AB49" s="42">
        <v>0</v>
      </c>
      <c r="AC49" s="42">
        <v>0</v>
      </c>
      <c r="AD49" s="101"/>
      <c r="AE49" s="101"/>
      <c r="AF49" s="101"/>
      <c r="AG49" s="101"/>
      <c r="AH49" s="101"/>
      <c r="AI49" s="101"/>
    </row>
    <row r="50" spans="1:35" s="39" customFormat="1" ht="29.25" customHeight="1">
      <c r="A50" s="38"/>
      <c r="B50" s="90" t="s">
        <v>78</v>
      </c>
      <c r="C50" s="42">
        <v>33591194.420000002</v>
      </c>
      <c r="D50" s="42">
        <v>19048780.099999994</v>
      </c>
      <c r="E50" s="42">
        <v>487831.20999999979</v>
      </c>
      <c r="F50" s="42">
        <f t="shared" si="13"/>
        <v>53127805.729999997</v>
      </c>
      <c r="G50" s="42">
        <v>389047.38999999978</v>
      </c>
      <c r="H50" s="42">
        <v>0</v>
      </c>
      <c r="I50" s="42">
        <v>52339385.840000004</v>
      </c>
      <c r="J50" s="47">
        <f>F50+G50+H50</f>
        <v>53516853.119999997</v>
      </c>
      <c r="K50" s="42">
        <v>3463289.1699999995</v>
      </c>
      <c r="L50" s="42">
        <v>2310175.9400000009</v>
      </c>
      <c r="M50" s="42">
        <v>5347403.2599999988</v>
      </c>
      <c r="N50" s="47">
        <f>SUM(K50:M50)</f>
        <v>11120868.369999999</v>
      </c>
      <c r="O50" s="42">
        <v>1140100.3999999999</v>
      </c>
      <c r="P50" s="42">
        <v>54180</v>
      </c>
      <c r="Q50" s="47">
        <f>SUM(O50:P50)</f>
        <v>1194280.3999999999</v>
      </c>
      <c r="R50" s="47">
        <f>N50+Q50</f>
        <v>12315148.77</v>
      </c>
      <c r="S50" s="42">
        <v>15106764.930000002</v>
      </c>
      <c r="T50" s="42">
        <v>2175732.39</v>
      </c>
      <c r="U50" s="42">
        <f>SUM(S50:T50)</f>
        <v>17282497.32</v>
      </c>
      <c r="V50" s="42">
        <v>639294.79000000015</v>
      </c>
      <c r="W50" s="42">
        <v>42681.88</v>
      </c>
      <c r="X50" s="42">
        <v>80892.539999999994</v>
      </c>
      <c r="Y50" s="42">
        <f>SUM(W50:X50)</f>
        <v>123574.41999999998</v>
      </c>
      <c r="Z50" s="42">
        <v>17424.099999999999</v>
      </c>
      <c r="AA50" s="42">
        <v>1871.08</v>
      </c>
      <c r="AB50" s="42">
        <f>Y50+Z50+AA50</f>
        <v>142869.59999999998</v>
      </c>
      <c r="AC50" s="42">
        <v>0</v>
      </c>
      <c r="AD50" s="101"/>
      <c r="AE50" s="101"/>
      <c r="AF50" s="101"/>
      <c r="AG50" s="101"/>
      <c r="AH50" s="101"/>
      <c r="AI50" s="101"/>
    </row>
    <row r="51" spans="1:35" s="39" customFormat="1" ht="30" customHeight="1">
      <c r="A51" s="38"/>
      <c r="B51" s="90" t="s">
        <v>84</v>
      </c>
      <c r="C51" s="42">
        <v>34502482.990000017</v>
      </c>
      <c r="D51" s="42">
        <v>18803565.839999989</v>
      </c>
      <c r="E51" s="42">
        <v>525093.01</v>
      </c>
      <c r="F51" s="42">
        <f t="shared" si="13"/>
        <v>53831141.840000004</v>
      </c>
      <c r="G51" s="42">
        <v>419172.90999999986</v>
      </c>
      <c r="H51" s="42">
        <v>0</v>
      </c>
      <c r="I51" s="42">
        <v>46864555.600000001</v>
      </c>
      <c r="J51" s="47">
        <f t="shared" ref="J51:J55" si="19">F51+G51+H51</f>
        <v>54250314.75</v>
      </c>
      <c r="K51" s="42">
        <v>3361572.6899999995</v>
      </c>
      <c r="L51" s="42">
        <v>2179937.9</v>
      </c>
      <c r="M51" s="42">
        <v>5220082.0799999991</v>
      </c>
      <c r="N51" s="47">
        <f t="shared" ref="N51:N55" si="20">SUM(K51:M51)</f>
        <v>10761592.669999998</v>
      </c>
      <c r="O51" s="42">
        <v>1099263.2</v>
      </c>
      <c r="P51" s="42">
        <v>56040</v>
      </c>
      <c r="Q51" s="47">
        <f t="shared" ref="Q51:Q55" si="21">SUM(O51:P51)</f>
        <v>1155303.2</v>
      </c>
      <c r="R51" s="47">
        <f t="shared" ref="R51:R54" si="22">N51+Q51</f>
        <v>11916895.869999997</v>
      </c>
      <c r="S51" s="42">
        <v>16903026.359999999</v>
      </c>
      <c r="T51" s="42">
        <v>2406496.4299999997</v>
      </c>
      <c r="U51" s="42">
        <f t="shared" ref="U51:U55" si="23">SUM(S51:T51)</f>
        <v>19309522.789999999</v>
      </c>
      <c r="V51" s="42">
        <v>642064.89000000025</v>
      </c>
      <c r="W51" s="42">
        <v>30703.149999999998</v>
      </c>
      <c r="X51" s="42">
        <v>71535.049999999988</v>
      </c>
      <c r="Y51" s="42">
        <f t="shared" ref="Y51:Y55" si="24">SUM(W51:X51)</f>
        <v>102238.19999999998</v>
      </c>
      <c r="Z51" s="42">
        <v>25414.230000000003</v>
      </c>
      <c r="AA51" s="42">
        <v>19746.63</v>
      </c>
      <c r="AB51" s="42">
        <f t="shared" ref="AB51:AB55" si="25">Y51+Z51+AA51</f>
        <v>147399.06</v>
      </c>
      <c r="AC51" s="42">
        <v>0</v>
      </c>
      <c r="AD51" s="101"/>
      <c r="AE51" s="101"/>
      <c r="AF51" s="101"/>
      <c r="AG51" s="101"/>
      <c r="AH51" s="101"/>
      <c r="AI51" s="101"/>
    </row>
    <row r="52" spans="1:35" s="39" customFormat="1" ht="72.75" customHeight="1">
      <c r="A52" s="38"/>
      <c r="B52" s="103" t="s">
        <v>85</v>
      </c>
      <c r="C52" s="42">
        <v>0</v>
      </c>
      <c r="D52" s="42">
        <v>0</v>
      </c>
      <c r="E52" s="42">
        <v>0</v>
      </c>
      <c r="F52" s="42">
        <f t="shared" si="13"/>
        <v>0</v>
      </c>
      <c r="G52" s="42">
        <v>0</v>
      </c>
      <c r="H52" s="42">
        <v>48543502.220000036</v>
      </c>
      <c r="I52" s="42">
        <v>0</v>
      </c>
      <c r="J52" s="47">
        <f t="shared" si="19"/>
        <v>48543502.220000036</v>
      </c>
      <c r="K52" s="42">
        <v>0</v>
      </c>
      <c r="L52" s="42">
        <v>0</v>
      </c>
      <c r="M52" s="42">
        <v>0</v>
      </c>
      <c r="N52" s="47">
        <f t="shared" si="20"/>
        <v>0</v>
      </c>
      <c r="O52" s="42">
        <v>0</v>
      </c>
      <c r="P52" s="42">
        <v>0</v>
      </c>
      <c r="Q52" s="47">
        <f t="shared" si="21"/>
        <v>0</v>
      </c>
      <c r="R52" s="47">
        <f t="shared" si="22"/>
        <v>0</v>
      </c>
      <c r="S52" s="42">
        <v>0</v>
      </c>
      <c r="T52" s="42">
        <v>0</v>
      </c>
      <c r="U52" s="42">
        <f t="shared" si="23"/>
        <v>0</v>
      </c>
      <c r="V52" s="42">
        <v>0</v>
      </c>
      <c r="W52" s="42">
        <v>0</v>
      </c>
      <c r="X52" s="42">
        <v>0</v>
      </c>
      <c r="Y52" s="42">
        <f t="shared" si="24"/>
        <v>0</v>
      </c>
      <c r="Z52" s="42">
        <v>0</v>
      </c>
      <c r="AA52" s="42">
        <v>0</v>
      </c>
      <c r="AB52" s="42">
        <f t="shared" si="25"/>
        <v>0</v>
      </c>
      <c r="AC52" s="42">
        <v>0</v>
      </c>
      <c r="AD52" s="101"/>
      <c r="AE52" s="101"/>
      <c r="AF52" s="101"/>
      <c r="AG52" s="101"/>
      <c r="AH52" s="101"/>
      <c r="AI52" s="101"/>
    </row>
    <row r="53" spans="1:35" s="39" customFormat="1" ht="48" customHeight="1">
      <c r="A53" s="38"/>
      <c r="B53" s="103" t="s">
        <v>87</v>
      </c>
      <c r="C53" s="42">
        <v>0</v>
      </c>
      <c r="D53" s="42">
        <v>0</v>
      </c>
      <c r="E53" s="42">
        <v>0</v>
      </c>
      <c r="F53" s="42">
        <f t="shared" si="13"/>
        <v>0</v>
      </c>
      <c r="G53" s="42">
        <v>0</v>
      </c>
      <c r="H53" s="42">
        <v>22921292.840000004</v>
      </c>
      <c r="I53" s="42">
        <v>0</v>
      </c>
      <c r="J53" s="42">
        <f>F53+G53+H53</f>
        <v>22921292.840000004</v>
      </c>
      <c r="K53" s="42">
        <v>0</v>
      </c>
      <c r="L53" s="42">
        <v>0</v>
      </c>
      <c r="M53" s="42">
        <v>0</v>
      </c>
      <c r="N53" s="42">
        <f t="shared" si="20"/>
        <v>0</v>
      </c>
      <c r="O53" s="42">
        <v>0</v>
      </c>
      <c r="P53" s="42">
        <v>0</v>
      </c>
      <c r="Q53" s="42">
        <f t="shared" si="21"/>
        <v>0</v>
      </c>
      <c r="R53" s="42">
        <f t="shared" si="22"/>
        <v>0</v>
      </c>
      <c r="S53" s="42">
        <v>0</v>
      </c>
      <c r="T53" s="42">
        <v>0</v>
      </c>
      <c r="U53" s="42">
        <f t="shared" si="23"/>
        <v>0</v>
      </c>
      <c r="V53" s="42">
        <v>0</v>
      </c>
      <c r="W53" s="42">
        <v>0</v>
      </c>
      <c r="X53" s="42">
        <v>0</v>
      </c>
      <c r="Y53" s="42">
        <f t="shared" si="24"/>
        <v>0</v>
      </c>
      <c r="Z53" s="42">
        <v>0</v>
      </c>
      <c r="AA53" s="42">
        <v>0</v>
      </c>
      <c r="AB53" s="42">
        <f t="shared" si="25"/>
        <v>0</v>
      </c>
      <c r="AC53" s="42">
        <v>0</v>
      </c>
      <c r="AD53" s="101"/>
      <c r="AE53" s="101"/>
      <c r="AF53" s="101"/>
      <c r="AG53" s="101"/>
      <c r="AH53" s="101"/>
      <c r="AI53" s="101"/>
    </row>
    <row r="54" spans="1:35" s="39" customFormat="1" ht="48" customHeight="1">
      <c r="A54" s="38"/>
      <c r="B54" s="90" t="s">
        <v>88</v>
      </c>
      <c r="C54" s="42">
        <v>32525864.890000008</v>
      </c>
      <c r="D54" s="42">
        <v>17423458.209999993</v>
      </c>
      <c r="E54" s="42">
        <v>481462.02000000008</v>
      </c>
      <c r="F54" s="42">
        <f t="shared" si="13"/>
        <v>50430785.120000005</v>
      </c>
      <c r="G54" s="42">
        <v>384220.10999999987</v>
      </c>
      <c r="H54" s="42">
        <v>0</v>
      </c>
      <c r="I54" s="42">
        <v>27958136.540000007</v>
      </c>
      <c r="J54" s="42">
        <f t="shared" si="19"/>
        <v>50815005.230000004</v>
      </c>
      <c r="K54" s="42">
        <v>3183248.6799999964</v>
      </c>
      <c r="L54" s="42">
        <v>2264084.1500000008</v>
      </c>
      <c r="M54" s="42">
        <v>5318837.1500000032</v>
      </c>
      <c r="N54" s="42">
        <f t="shared" si="20"/>
        <v>10766169.98</v>
      </c>
      <c r="O54" s="42">
        <v>1112713.2</v>
      </c>
      <c r="P54" s="42">
        <v>68460</v>
      </c>
      <c r="Q54" s="42">
        <f t="shared" si="21"/>
        <v>1181173.2</v>
      </c>
      <c r="R54" s="42">
        <f t="shared" si="22"/>
        <v>11947343.18</v>
      </c>
      <c r="S54" s="42">
        <v>15636653.869999997</v>
      </c>
      <c r="T54" s="42">
        <v>2128659.4099999997</v>
      </c>
      <c r="U54" s="42">
        <f t="shared" si="23"/>
        <v>17765313.279999997</v>
      </c>
      <c r="V54" s="42">
        <v>634862.74</v>
      </c>
      <c r="W54" s="42">
        <v>27006.99</v>
      </c>
      <c r="X54" s="42">
        <v>108203.52</v>
      </c>
      <c r="Y54" s="42">
        <f t="shared" si="24"/>
        <v>135210.51</v>
      </c>
      <c r="Z54" s="42">
        <v>17424.140000000003</v>
      </c>
      <c r="AA54" s="42">
        <v>6502.44</v>
      </c>
      <c r="AB54" s="42">
        <f t="shared" si="25"/>
        <v>159137.09000000003</v>
      </c>
      <c r="AC54" s="42">
        <v>0</v>
      </c>
      <c r="AD54" s="101"/>
      <c r="AE54" s="101"/>
      <c r="AF54" s="101"/>
      <c r="AG54" s="101"/>
      <c r="AH54" s="101"/>
      <c r="AI54" s="101"/>
    </row>
    <row r="55" spans="1:35" s="39" customFormat="1" ht="48" customHeight="1">
      <c r="A55" s="38"/>
      <c r="B55" s="103" t="s">
        <v>90</v>
      </c>
      <c r="C55" s="156"/>
      <c r="D55" s="156">
        <v>0</v>
      </c>
      <c r="E55" s="156">
        <v>0</v>
      </c>
      <c r="F55" s="156">
        <v>0</v>
      </c>
      <c r="G55" s="156">
        <v>0</v>
      </c>
      <c r="H55" s="156">
        <v>22848293.720000006</v>
      </c>
      <c r="I55" s="156">
        <v>0</v>
      </c>
      <c r="J55" s="42">
        <f t="shared" si="19"/>
        <v>22848293.720000006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42">
        <f t="shared" si="21"/>
        <v>0</v>
      </c>
      <c r="R55" s="156">
        <v>0</v>
      </c>
      <c r="S55" s="156">
        <v>0</v>
      </c>
      <c r="T55" s="156">
        <v>0</v>
      </c>
      <c r="U55" s="156">
        <f t="shared" si="23"/>
        <v>0</v>
      </c>
      <c r="V55" s="156">
        <v>0</v>
      </c>
      <c r="W55" s="156">
        <v>0</v>
      </c>
      <c r="X55" s="156">
        <v>0</v>
      </c>
      <c r="Y55" s="156">
        <f t="shared" si="24"/>
        <v>0</v>
      </c>
      <c r="Z55" s="156">
        <v>0</v>
      </c>
      <c r="AA55" s="156">
        <v>0</v>
      </c>
      <c r="AB55" s="156">
        <f t="shared" si="25"/>
        <v>0</v>
      </c>
      <c r="AC55" s="156">
        <v>0</v>
      </c>
      <c r="AD55" s="101"/>
      <c r="AE55" s="101"/>
      <c r="AF55" s="101"/>
      <c r="AG55" s="101"/>
      <c r="AH55" s="101"/>
      <c r="AI55" s="101"/>
    </row>
    <row r="56" spans="1:35" thickBot="1">
      <c r="A56" s="19"/>
      <c r="B56" s="102" t="s">
        <v>42</v>
      </c>
      <c r="C56" s="89">
        <f>SUM(C35:C54)</f>
        <v>389371796.85000002</v>
      </c>
      <c r="D56" s="89">
        <f>SUM(D35:D55)</f>
        <v>215580075.01999998</v>
      </c>
      <c r="E56" s="89">
        <f>SUM(E35:E55)</f>
        <v>5924619.1999999993</v>
      </c>
      <c r="F56" s="89">
        <f>SUM(F35:F55)</f>
        <v>610876491.07000005</v>
      </c>
      <c r="G56" s="89">
        <f>SUM(G35:G55)</f>
        <v>4726872.2999999989</v>
      </c>
      <c r="H56" s="89">
        <f>SUM(H35:H55)</f>
        <v>322504059.51999927</v>
      </c>
      <c r="I56" s="89">
        <f>SUM(I35:I55)</f>
        <v>544928200.92000008</v>
      </c>
      <c r="J56" s="89">
        <f t="shared" ref="G56:O56" si="26">SUM(J35:J54)</f>
        <v>915259129.16999924</v>
      </c>
      <c r="K56" s="89">
        <f>SUM(K35:K55)</f>
        <v>37857190.600000001</v>
      </c>
      <c r="L56" s="89">
        <f>SUM(L35:L55)</f>
        <v>27018020.140000001</v>
      </c>
      <c r="M56" s="89">
        <f>SUM(M35:M55)</f>
        <v>60241298.739999995</v>
      </c>
      <c r="N56" s="89">
        <f>SUM(N35:N55)</f>
        <v>125116509.48</v>
      </c>
      <c r="O56" s="89">
        <f>SUM(O35:O55)</f>
        <v>13128291.079999998</v>
      </c>
      <c r="P56" s="89">
        <f>SUM(P35:P55)</f>
        <v>663607.14</v>
      </c>
      <c r="Q56" s="89">
        <f>SUM(Q35:Q55)</f>
        <v>13791898.219999997</v>
      </c>
      <c r="R56" s="89">
        <f>SUM(R35:R55)</f>
        <v>138908407.70000002</v>
      </c>
      <c r="S56" s="89">
        <f>SUM(S35:S55)</f>
        <v>184930100.79000002</v>
      </c>
      <c r="T56" s="89">
        <f>SUM(T35:T55)</f>
        <v>21484115.989999998</v>
      </c>
      <c r="U56" s="89">
        <f>SUM(U35:U55)</f>
        <v>206414216.78000003</v>
      </c>
      <c r="V56" s="89">
        <f>SUM(V35:V55)</f>
        <v>7478880.2699999996</v>
      </c>
      <c r="W56" s="89">
        <f>SUM(W35:W55)</f>
        <v>380815.57999999996</v>
      </c>
      <c r="X56" s="89">
        <f>SUM(X35:X55)</f>
        <v>1008187.4700000002</v>
      </c>
      <c r="Y56" s="89">
        <f>SUM(Y35:Y55)</f>
        <v>1389003.0499999998</v>
      </c>
      <c r="Z56" s="89">
        <f>SUM(Z35:Z55)</f>
        <v>210995.08000000005</v>
      </c>
      <c r="AA56" s="89">
        <f>SUM(AA35:AA55)</f>
        <v>127995.2</v>
      </c>
      <c r="AB56" s="89">
        <f>SUM(AB35:AB55)</f>
        <v>1727993.3299999998</v>
      </c>
      <c r="AC56" s="89">
        <f>SUM(AC35:AC55)</f>
        <v>1418928.2100000007</v>
      </c>
    </row>
    <row r="57" spans="1:35" s="80" customFormat="1" thickBot="1">
      <c r="A57" s="66"/>
      <c r="B57" s="77"/>
      <c r="C57" s="78"/>
      <c r="D57" s="78"/>
      <c r="E57" s="78"/>
      <c r="F57" s="78"/>
      <c r="G57" s="78"/>
      <c r="H57" s="78"/>
      <c r="I57" s="78"/>
      <c r="J57" s="78"/>
      <c r="K57" s="70"/>
      <c r="L57" s="70"/>
      <c r="M57" s="70"/>
      <c r="N57" s="70"/>
      <c r="O57" s="70"/>
      <c r="P57" s="70"/>
      <c r="Q57" s="70"/>
      <c r="R57" s="70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9"/>
    </row>
    <row r="58" spans="1:35" s="4" customFormat="1" ht="18.75" thickBot="1">
      <c r="A58" s="3"/>
      <c r="B58" s="125" t="s">
        <v>46</v>
      </c>
      <c r="C58" s="128" t="s">
        <v>47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30"/>
    </row>
    <row r="59" spans="1:35" s="2" customFormat="1" ht="45" thickBot="1">
      <c r="A59" s="1"/>
      <c r="B59" s="126"/>
      <c r="C59" s="131" t="s">
        <v>2</v>
      </c>
      <c r="D59" s="132"/>
      <c r="E59" s="132"/>
      <c r="F59" s="132"/>
      <c r="G59" s="132"/>
      <c r="H59" s="132"/>
      <c r="I59" s="133"/>
      <c r="J59" s="134"/>
      <c r="K59" s="135" t="s">
        <v>3</v>
      </c>
      <c r="L59" s="136"/>
      <c r="M59" s="136"/>
      <c r="N59" s="136"/>
      <c r="O59" s="136"/>
      <c r="P59" s="136"/>
      <c r="Q59" s="136"/>
      <c r="R59" s="137"/>
      <c r="S59" s="138" t="s">
        <v>4</v>
      </c>
      <c r="T59" s="139"/>
      <c r="U59" s="140"/>
      <c r="V59" s="5" t="s">
        <v>5</v>
      </c>
      <c r="W59" s="141" t="s">
        <v>6</v>
      </c>
      <c r="X59" s="142"/>
      <c r="Y59" s="142"/>
      <c r="Z59" s="142"/>
      <c r="AA59" s="142"/>
      <c r="AB59" s="143"/>
      <c r="AC59" s="6" t="s">
        <v>7</v>
      </c>
    </row>
    <row r="60" spans="1:35" s="2" customFormat="1" ht="13.5" customHeight="1" thickBot="1">
      <c r="A60" s="1"/>
      <c r="B60" s="126"/>
      <c r="C60" s="115" t="s">
        <v>8</v>
      </c>
      <c r="D60" s="116"/>
      <c r="E60" s="116"/>
      <c r="F60" s="144"/>
      <c r="G60" s="145" t="s">
        <v>9</v>
      </c>
      <c r="H60" s="147" t="s">
        <v>44</v>
      </c>
      <c r="I60" s="119"/>
      <c r="J60" s="106" t="s">
        <v>11</v>
      </c>
      <c r="K60" s="115" t="s">
        <v>12</v>
      </c>
      <c r="L60" s="116"/>
      <c r="M60" s="116"/>
      <c r="N60" s="117"/>
      <c r="O60" s="118" t="s">
        <v>13</v>
      </c>
      <c r="P60" s="118"/>
      <c r="Q60" s="119"/>
      <c r="R60" s="120" t="s">
        <v>14</v>
      </c>
      <c r="S60" s="121" t="s">
        <v>15</v>
      </c>
      <c r="T60" s="123" t="s">
        <v>16</v>
      </c>
      <c r="U60" s="106" t="s">
        <v>17</v>
      </c>
      <c r="V60" s="108" t="s">
        <v>18</v>
      </c>
      <c r="W60" s="110" t="s">
        <v>19</v>
      </c>
      <c r="X60" s="110"/>
      <c r="Y60" s="110"/>
      <c r="Z60" s="111" t="s">
        <v>20</v>
      </c>
      <c r="AA60" s="104" t="s">
        <v>21</v>
      </c>
      <c r="AB60" s="106" t="s">
        <v>22</v>
      </c>
      <c r="AC60" s="104" t="s">
        <v>23</v>
      </c>
    </row>
    <row r="61" spans="1:35" s="2" customFormat="1" ht="50.25" thickBot="1">
      <c r="A61" s="1"/>
      <c r="B61" s="127"/>
      <c r="C61" s="81" t="s">
        <v>24</v>
      </c>
      <c r="D61" s="82" t="s">
        <v>25</v>
      </c>
      <c r="E61" s="83" t="s">
        <v>26</v>
      </c>
      <c r="F61" s="84" t="s">
        <v>27</v>
      </c>
      <c r="G61" s="146"/>
      <c r="H61" s="7" t="s">
        <v>28</v>
      </c>
      <c r="I61" s="11" t="s">
        <v>29</v>
      </c>
      <c r="J61" s="114"/>
      <c r="K61" s="85" t="s">
        <v>30</v>
      </c>
      <c r="L61" s="86" t="s">
        <v>31</v>
      </c>
      <c r="M61" s="86" t="s">
        <v>32</v>
      </c>
      <c r="N61" s="87" t="s">
        <v>33</v>
      </c>
      <c r="O61" s="14" t="s">
        <v>34</v>
      </c>
      <c r="P61" s="15" t="s">
        <v>35</v>
      </c>
      <c r="Q61" s="87" t="s">
        <v>36</v>
      </c>
      <c r="R61" s="114"/>
      <c r="S61" s="122"/>
      <c r="T61" s="124"/>
      <c r="U61" s="107"/>
      <c r="V61" s="109"/>
      <c r="W61" s="17" t="s">
        <v>37</v>
      </c>
      <c r="X61" s="17" t="s">
        <v>38</v>
      </c>
      <c r="Y61" s="18" t="s">
        <v>39</v>
      </c>
      <c r="Z61" s="112"/>
      <c r="AA61" s="113"/>
      <c r="AB61" s="107"/>
      <c r="AC61" s="105"/>
    </row>
    <row r="62" spans="1:35" ht="13.5" customHeight="1" thickBot="1">
      <c r="A62" s="19"/>
      <c r="B62" s="56" t="s">
        <v>42</v>
      </c>
      <c r="C62" s="57">
        <f t="shared" ref="C62:AC62" si="27">C29-C56</f>
        <v>0</v>
      </c>
      <c r="D62" s="58">
        <f t="shared" si="27"/>
        <v>0</v>
      </c>
      <c r="E62" s="58">
        <f t="shared" si="27"/>
        <v>0</v>
      </c>
      <c r="F62" s="58">
        <f>F29-F56</f>
        <v>0</v>
      </c>
      <c r="G62" s="58">
        <f t="shared" si="27"/>
        <v>0</v>
      </c>
      <c r="H62" s="76">
        <f t="shared" si="27"/>
        <v>213814410.48000073</v>
      </c>
      <c r="I62" s="76">
        <f t="shared" si="27"/>
        <v>-544928200.92000008</v>
      </c>
      <c r="J62" s="59">
        <f t="shared" si="27"/>
        <v>236662704.20000064</v>
      </c>
      <c r="K62" s="60">
        <f t="shared" si="27"/>
        <v>0</v>
      </c>
      <c r="L62" s="60">
        <f t="shared" si="27"/>
        <v>0</v>
      </c>
      <c r="M62" s="60">
        <f t="shared" si="27"/>
        <v>0</v>
      </c>
      <c r="N62" s="60">
        <f t="shared" si="27"/>
        <v>0</v>
      </c>
      <c r="O62" s="60">
        <f t="shared" si="27"/>
        <v>0</v>
      </c>
      <c r="P62" s="60">
        <f t="shared" si="27"/>
        <v>0</v>
      </c>
      <c r="Q62" s="60">
        <f t="shared" si="27"/>
        <v>0</v>
      </c>
      <c r="R62" s="60">
        <f t="shared" si="27"/>
        <v>0</v>
      </c>
      <c r="S62" s="57">
        <f t="shared" si="27"/>
        <v>0</v>
      </c>
      <c r="T62" s="57">
        <f t="shared" si="27"/>
        <v>0</v>
      </c>
      <c r="U62" s="57">
        <f t="shared" si="27"/>
        <v>0</v>
      </c>
      <c r="V62" s="63">
        <f t="shared" si="27"/>
        <v>0</v>
      </c>
      <c r="W62" s="57">
        <f t="shared" si="27"/>
        <v>0</v>
      </c>
      <c r="X62" s="57">
        <f>X29-X56</f>
        <v>0</v>
      </c>
      <c r="Y62" s="57">
        <f t="shared" si="27"/>
        <v>0</v>
      </c>
      <c r="Z62" s="57">
        <f t="shared" si="27"/>
        <v>0</v>
      </c>
      <c r="AA62" s="57">
        <f t="shared" si="27"/>
        <v>-385.19999999999709</v>
      </c>
      <c r="AB62" s="57">
        <f t="shared" si="27"/>
        <v>-385.19999999948777</v>
      </c>
      <c r="AC62" s="63">
        <f t="shared" si="27"/>
        <v>2.5611370801925659E-9</v>
      </c>
    </row>
    <row r="63" spans="1:35" s="66" customFormat="1" ht="11.25"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35" ht="12" customHeight="1">
      <c r="O64" s="99"/>
      <c r="P64" s="100"/>
      <c r="Q64" s="99"/>
    </row>
    <row r="65" spans="15:17" ht="12" customHeight="1">
      <c r="O65" s="99"/>
      <c r="P65" s="99"/>
      <c r="Q65" s="99"/>
    </row>
  </sheetData>
  <sheetProtection selectLockedCells="1" selectUnlockedCells="1"/>
  <mergeCells count="67">
    <mergeCell ref="T4:T5"/>
    <mergeCell ref="B2:B5"/>
    <mergeCell ref="C2:J2"/>
    <mergeCell ref="K2:AC2"/>
    <mergeCell ref="C3:J3"/>
    <mergeCell ref="K3:R3"/>
    <mergeCell ref="S3:U3"/>
    <mergeCell ref="W3:AB3"/>
    <mergeCell ref="C4:F4"/>
    <mergeCell ref="G4:G5"/>
    <mergeCell ref="H4:I4"/>
    <mergeCell ref="J4:J5"/>
    <mergeCell ref="K4:N4"/>
    <mergeCell ref="O4:Q4"/>
    <mergeCell ref="R4:R5"/>
    <mergeCell ref="S4:S5"/>
    <mergeCell ref="AC4:AC5"/>
    <mergeCell ref="B31:B34"/>
    <mergeCell ref="C31:AC31"/>
    <mergeCell ref="C32:J32"/>
    <mergeCell ref="K32:R32"/>
    <mergeCell ref="S32:U32"/>
    <mergeCell ref="W32:AB32"/>
    <mergeCell ref="C33:F33"/>
    <mergeCell ref="G33:G34"/>
    <mergeCell ref="H33:I33"/>
    <mergeCell ref="U4:U5"/>
    <mergeCell ref="V4:V5"/>
    <mergeCell ref="W4:Y4"/>
    <mergeCell ref="Z4:Z5"/>
    <mergeCell ref="AA4:AA5"/>
    <mergeCell ref="AB4:AB5"/>
    <mergeCell ref="AB33:AB34"/>
    <mergeCell ref="J33:J34"/>
    <mergeCell ref="K33:N33"/>
    <mergeCell ref="O33:Q33"/>
    <mergeCell ref="R33:R34"/>
    <mergeCell ref="S33:S34"/>
    <mergeCell ref="T33:T34"/>
    <mergeCell ref="T60:T61"/>
    <mergeCell ref="AC33:AC34"/>
    <mergeCell ref="B58:B61"/>
    <mergeCell ref="C58:AC58"/>
    <mergeCell ref="C59:J59"/>
    <mergeCell ref="K59:R59"/>
    <mergeCell ref="S59:U59"/>
    <mergeCell ref="W59:AB59"/>
    <mergeCell ref="C60:F60"/>
    <mergeCell ref="G60:G61"/>
    <mergeCell ref="H60:I60"/>
    <mergeCell ref="U33:U34"/>
    <mergeCell ref="V33:V34"/>
    <mergeCell ref="W33:Y33"/>
    <mergeCell ref="Z33:Z34"/>
    <mergeCell ref="AA33:AA34"/>
    <mergeCell ref="J60:J61"/>
    <mergeCell ref="K60:N60"/>
    <mergeCell ref="O60:Q60"/>
    <mergeCell ref="R60:R61"/>
    <mergeCell ref="S60:S61"/>
    <mergeCell ref="AC60:AC61"/>
    <mergeCell ref="U60:U61"/>
    <mergeCell ref="V60:V61"/>
    <mergeCell ref="W60:Y60"/>
    <mergeCell ref="Z60:Z61"/>
    <mergeCell ref="AA60:AA61"/>
    <mergeCell ref="AB60:AB61"/>
  </mergeCells>
  <pageMargins left="0.25" right="0.25" top="0.25" bottom="0.25" header="0" footer="0"/>
  <pageSetup paperSize="9" scale="50" orientation="landscape" r:id="rId1"/>
  <headerFooter alignWithMargins="0"/>
  <ignoredErrors>
    <ignoredError sqref="Y29 AB29 F29 N29 U29 J56" formula="1"/>
    <ignoredError sqref="Y52:Y55 Y48:Y51 Y45:Y47 Y40:Y44 Y35:Y39 Q55 U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- Decembrie 2016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2017-02-27T14:03:52Z</dcterms:modified>
</cp:coreProperties>
</file>